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harts/chartEx1.xml" ContentType="application/vnd.ms-office.chartex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sar.alvarado\Desktop\Oficina - CESAR\PND\PND_gt\PND 5 desagregaciones 2025\"/>
    </mc:Choice>
  </mc:AlternateContent>
  <xr:revisionPtr revIDLastSave="0" documentId="8_{CA75EFB1-6BCF-4288-BF2C-A87B37CCE0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sagregaciones" sheetId="15" r:id="rId1"/>
  </sheets>
  <definedNames>
    <definedName name="_xlchart.v5.0" hidden="1">Desagregaciones!$A$4</definedName>
    <definedName name="_xlchart.v5.1" hidden="1">Desagregaciones!$A$5:$A$26</definedName>
    <definedName name="_xlchart.v5.2" hidden="1">Desagregaciones!$X$4</definedName>
    <definedName name="_xlchart.v5.3" hidden="1">Desagregaciones!$X$5:$X$26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5" l="1"/>
  <c r="J41" i="15"/>
  <c r="J40" i="15"/>
  <c r="J39" i="15"/>
  <c r="J38" i="15"/>
  <c r="J37" i="15"/>
  <c r="J36" i="15"/>
  <c r="J35" i="15"/>
  <c r="J43" i="15" s="1"/>
  <c r="J27" i="15"/>
  <c r="R35" i="15"/>
  <c r="R36" i="15"/>
  <c r="R42" i="15"/>
  <c r="R41" i="15"/>
  <c r="R40" i="15"/>
  <c r="R39" i="15"/>
  <c r="R38" i="15"/>
  <c r="R37" i="15"/>
  <c r="R43" i="15"/>
  <c r="R27" i="15"/>
  <c r="Y35" i="15"/>
  <c r="Z42" i="15" l="1"/>
  <c r="Z41" i="15"/>
  <c r="Z40" i="15"/>
  <c r="Z39" i="15"/>
  <c r="Z38" i="15"/>
  <c r="Z37" i="15"/>
  <c r="Z36" i="15"/>
  <c r="Z35" i="15"/>
  <c r="Z26" i="15"/>
  <c r="Z25" i="15"/>
  <c r="Z24" i="15"/>
  <c r="Z23" i="15"/>
  <c r="Z22" i="15"/>
  <c r="Z21" i="15"/>
  <c r="Z20" i="15"/>
  <c r="Z19" i="15"/>
  <c r="Z18" i="15"/>
  <c r="Z17" i="15"/>
  <c r="Z16" i="15"/>
  <c r="Z15" i="15"/>
  <c r="Z14" i="15"/>
  <c r="Z13" i="15"/>
  <c r="Z12" i="15"/>
  <c r="Z11" i="15"/>
  <c r="Z10" i="15"/>
  <c r="Z9" i="15"/>
  <c r="Z8" i="15"/>
  <c r="Z7" i="15"/>
  <c r="Z6" i="15"/>
  <c r="Z5" i="15"/>
  <c r="A45" i="15"/>
  <c r="I35" i="15" l="1"/>
  <c r="Y40" i="15"/>
  <c r="Y41" i="15"/>
  <c r="Y42" i="15"/>
  <c r="Q43" i="15"/>
  <c r="Q35" i="15"/>
  <c r="Q36" i="15"/>
  <c r="Q37" i="15"/>
  <c r="Q38" i="15"/>
  <c r="Q39" i="15"/>
  <c r="Q40" i="15"/>
  <c r="Q41" i="15"/>
  <c r="Q42" i="15"/>
  <c r="I27" i="15"/>
  <c r="Q27" i="15"/>
  <c r="Y5" i="15"/>
  <c r="Y6" i="15"/>
  <c r="Y7" i="15"/>
  <c r="Y8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Y25" i="15"/>
  <c r="Y26" i="15"/>
  <c r="I36" i="15"/>
  <c r="I37" i="15"/>
  <c r="Y37" i="15" s="1"/>
  <c r="I38" i="15"/>
  <c r="Y38" i="15" s="1"/>
  <c r="I39" i="15"/>
  <c r="Y39" i="15" s="1"/>
  <c r="I40" i="15"/>
  <c r="I41" i="15"/>
  <c r="I42" i="15"/>
  <c r="H27" i="15"/>
  <c r="B42" i="15"/>
  <c r="B41" i="15"/>
  <c r="B40" i="15"/>
  <c r="B39" i="15"/>
  <c r="B38" i="15"/>
  <c r="B37" i="15"/>
  <c r="B36" i="15"/>
  <c r="B35" i="15"/>
  <c r="C42" i="15"/>
  <c r="C41" i="15"/>
  <c r="C40" i="15"/>
  <c r="C39" i="15"/>
  <c r="C38" i="15"/>
  <c r="C37" i="15"/>
  <c r="C36" i="15"/>
  <c r="C35" i="15"/>
  <c r="D42" i="15"/>
  <c r="D41" i="15"/>
  <c r="D40" i="15"/>
  <c r="D39" i="15"/>
  <c r="D38" i="15"/>
  <c r="D37" i="15"/>
  <c r="D36" i="15"/>
  <c r="D35" i="15"/>
  <c r="E42" i="15"/>
  <c r="E41" i="15"/>
  <c r="E40" i="15"/>
  <c r="E39" i="15"/>
  <c r="E38" i="15"/>
  <c r="E37" i="15"/>
  <c r="E36" i="15"/>
  <c r="E35" i="15"/>
  <c r="F42" i="15"/>
  <c r="F41" i="15"/>
  <c r="F40" i="15"/>
  <c r="F39" i="15"/>
  <c r="F38" i="15"/>
  <c r="F37" i="15"/>
  <c r="F36" i="15"/>
  <c r="F35" i="15"/>
  <c r="G42" i="15"/>
  <c r="G41" i="15"/>
  <c r="G40" i="15"/>
  <c r="G39" i="15"/>
  <c r="G38" i="15"/>
  <c r="G37" i="15"/>
  <c r="G36" i="15"/>
  <c r="G35" i="15"/>
  <c r="O35" i="15"/>
  <c r="O36" i="15"/>
  <c r="O37" i="15"/>
  <c r="O38" i="15"/>
  <c r="O39" i="15"/>
  <c r="O40" i="15"/>
  <c r="O41" i="15"/>
  <c r="O42" i="15"/>
  <c r="N35" i="15"/>
  <c r="N36" i="15"/>
  <c r="N37" i="15"/>
  <c r="N38" i="15"/>
  <c r="N39" i="15"/>
  <c r="N40" i="15"/>
  <c r="N41" i="15"/>
  <c r="N42" i="15"/>
  <c r="M35" i="15"/>
  <c r="M36" i="15"/>
  <c r="M37" i="15"/>
  <c r="M38" i="15"/>
  <c r="M39" i="15"/>
  <c r="M40" i="15"/>
  <c r="M41" i="15"/>
  <c r="M42" i="15"/>
  <c r="L35" i="15"/>
  <c r="L36" i="15"/>
  <c r="L37" i="15"/>
  <c r="L38" i="15"/>
  <c r="L39" i="15"/>
  <c r="L40" i="15"/>
  <c r="L41" i="15"/>
  <c r="L42" i="15"/>
  <c r="H42" i="15"/>
  <c r="H41" i="15"/>
  <c r="H40" i="15"/>
  <c r="H39" i="15"/>
  <c r="H38" i="15"/>
  <c r="H37" i="15"/>
  <c r="H36" i="15"/>
  <c r="H35" i="15"/>
  <c r="P42" i="15"/>
  <c r="P41" i="15"/>
  <c r="P40" i="15"/>
  <c r="P39" i="15"/>
  <c r="P38" i="15"/>
  <c r="P37" i="15"/>
  <c r="P36" i="15"/>
  <c r="P35" i="15"/>
  <c r="I43" i="15" l="1"/>
  <c r="Y36" i="15"/>
  <c r="H43" i="15"/>
  <c r="P43" i="15"/>
  <c r="P27" i="15"/>
  <c r="X5" i="15"/>
  <c r="X42" i="15"/>
  <c r="X41" i="15"/>
  <c r="X40" i="15"/>
  <c r="X39" i="15"/>
  <c r="X38" i="15"/>
  <c r="X37" i="15"/>
  <c r="X36" i="15"/>
  <c r="X35" i="15"/>
  <c r="X26" i="15"/>
  <c r="X25" i="15"/>
  <c r="X24" i="15"/>
  <c r="X23" i="15"/>
  <c r="X22" i="15"/>
  <c r="X21" i="15"/>
  <c r="X20" i="15"/>
  <c r="X19" i="15"/>
  <c r="X18" i="15"/>
  <c r="X17" i="15"/>
  <c r="X16" i="15"/>
  <c r="X15" i="15"/>
  <c r="X14" i="15"/>
  <c r="X13" i="15"/>
  <c r="X12" i="15"/>
  <c r="X11" i="15"/>
  <c r="X10" i="15"/>
  <c r="X9" i="15"/>
  <c r="X8" i="15"/>
  <c r="X7" i="15"/>
  <c r="X6" i="15"/>
  <c r="G43" i="15"/>
  <c r="F43" i="15"/>
  <c r="E43" i="15"/>
  <c r="D43" i="15"/>
  <c r="C43" i="15"/>
  <c r="B43" i="15"/>
  <c r="W42" i="15"/>
  <c r="V42" i="15"/>
  <c r="U42" i="15"/>
  <c r="T42" i="15"/>
  <c r="K42" i="15"/>
  <c r="S42" i="15" s="1"/>
  <c r="W41" i="15"/>
  <c r="V41" i="15"/>
  <c r="U41" i="15"/>
  <c r="T41" i="15"/>
  <c r="K41" i="15"/>
  <c r="S41" i="15" s="1"/>
  <c r="W40" i="15"/>
  <c r="V40" i="15"/>
  <c r="U40" i="15"/>
  <c r="T40" i="15"/>
  <c r="K40" i="15"/>
  <c r="S40" i="15" s="1"/>
  <c r="W39" i="15"/>
  <c r="V39" i="15"/>
  <c r="U39" i="15"/>
  <c r="T39" i="15"/>
  <c r="K39" i="15"/>
  <c r="S39" i="15" s="1"/>
  <c r="W38" i="15"/>
  <c r="V38" i="15"/>
  <c r="U38" i="15"/>
  <c r="T38" i="15"/>
  <c r="K38" i="15"/>
  <c r="S38" i="15" s="1"/>
  <c r="W37" i="15"/>
  <c r="V37" i="15"/>
  <c r="U37" i="15"/>
  <c r="T37" i="15"/>
  <c r="K37" i="15"/>
  <c r="S37" i="15" s="1"/>
  <c r="W36" i="15"/>
  <c r="V36" i="15"/>
  <c r="U36" i="15"/>
  <c r="T36" i="15"/>
  <c r="K36" i="15"/>
  <c r="S36" i="15" s="1"/>
  <c r="K35" i="15"/>
  <c r="O27" i="15"/>
  <c r="N27" i="15"/>
  <c r="M27" i="15"/>
  <c r="L27" i="15"/>
  <c r="K27" i="15"/>
  <c r="G27" i="15"/>
  <c r="F27" i="15"/>
  <c r="E27" i="15"/>
  <c r="D27" i="15"/>
  <c r="C27" i="15"/>
  <c r="B27" i="15"/>
  <c r="W26" i="15"/>
  <c r="V26" i="15"/>
  <c r="U26" i="15"/>
  <c r="T26" i="15"/>
  <c r="S26" i="15"/>
  <c r="W25" i="15"/>
  <c r="V25" i="15"/>
  <c r="U25" i="15"/>
  <c r="T25" i="15"/>
  <c r="S25" i="15"/>
  <c r="W24" i="15"/>
  <c r="V24" i="15"/>
  <c r="U24" i="15"/>
  <c r="T24" i="15"/>
  <c r="S24" i="15"/>
  <c r="W23" i="15"/>
  <c r="V23" i="15"/>
  <c r="U23" i="15"/>
  <c r="T23" i="15"/>
  <c r="S23" i="15"/>
  <c r="W22" i="15"/>
  <c r="V22" i="15"/>
  <c r="U22" i="15"/>
  <c r="T22" i="15"/>
  <c r="S22" i="15"/>
  <c r="W21" i="15"/>
  <c r="V21" i="15"/>
  <c r="U21" i="15"/>
  <c r="T21" i="15"/>
  <c r="S21" i="15"/>
  <c r="W20" i="15"/>
  <c r="V20" i="15"/>
  <c r="U20" i="15"/>
  <c r="T20" i="15"/>
  <c r="S20" i="15"/>
  <c r="W19" i="15"/>
  <c r="V19" i="15"/>
  <c r="U19" i="15"/>
  <c r="T19" i="15"/>
  <c r="S19" i="15"/>
  <c r="W18" i="15"/>
  <c r="V18" i="15"/>
  <c r="U18" i="15"/>
  <c r="T18" i="15"/>
  <c r="S18" i="15"/>
  <c r="W17" i="15"/>
  <c r="V17" i="15"/>
  <c r="U17" i="15"/>
  <c r="T17" i="15"/>
  <c r="S17" i="15"/>
  <c r="W16" i="15"/>
  <c r="V16" i="15"/>
  <c r="U16" i="15"/>
  <c r="T16" i="15"/>
  <c r="S16" i="15"/>
  <c r="W15" i="15"/>
  <c r="V15" i="15"/>
  <c r="U15" i="15"/>
  <c r="T15" i="15"/>
  <c r="S15" i="15"/>
  <c r="W14" i="15"/>
  <c r="V14" i="15"/>
  <c r="U14" i="15"/>
  <c r="T14" i="15"/>
  <c r="S14" i="15"/>
  <c r="W13" i="15"/>
  <c r="V13" i="15"/>
  <c r="U13" i="15"/>
  <c r="T13" i="15"/>
  <c r="S13" i="15"/>
  <c r="W12" i="15"/>
  <c r="V12" i="15"/>
  <c r="U12" i="15"/>
  <c r="T12" i="15"/>
  <c r="S12" i="15"/>
  <c r="W11" i="15"/>
  <c r="V11" i="15"/>
  <c r="U11" i="15"/>
  <c r="T11" i="15"/>
  <c r="S11" i="15"/>
  <c r="W10" i="15"/>
  <c r="V10" i="15"/>
  <c r="U10" i="15"/>
  <c r="T10" i="15"/>
  <c r="S10" i="15"/>
  <c r="W9" i="15"/>
  <c r="V9" i="15"/>
  <c r="U9" i="15"/>
  <c r="T9" i="15"/>
  <c r="S9" i="15"/>
  <c r="W8" i="15"/>
  <c r="V8" i="15"/>
  <c r="U8" i="15"/>
  <c r="T8" i="15"/>
  <c r="S8" i="15"/>
  <c r="W7" i="15"/>
  <c r="V7" i="15"/>
  <c r="U7" i="15"/>
  <c r="T7" i="15"/>
  <c r="S7" i="15"/>
  <c r="W6" i="15"/>
  <c r="V6" i="15"/>
  <c r="U6" i="15"/>
  <c r="T6" i="15"/>
  <c r="S6" i="15"/>
  <c r="W5" i="15"/>
  <c r="V5" i="15"/>
  <c r="U5" i="15"/>
  <c r="T5" i="15"/>
  <c r="S5" i="15"/>
  <c r="N43" i="15" l="1"/>
  <c r="O43" i="15"/>
  <c r="K43" i="15"/>
  <c r="S35" i="15"/>
  <c r="L43" i="15"/>
  <c r="T35" i="15"/>
  <c r="M43" i="15"/>
  <c r="U35" i="15"/>
  <c r="V35" i="15"/>
  <c r="W35" i="15"/>
</calcChain>
</file>

<file path=xl/sharedStrings.xml><?xml version="1.0" encoding="utf-8"?>
<sst xmlns="http://schemas.openxmlformats.org/spreadsheetml/2006/main" count="43" uniqueCount="38">
  <si>
    <t>8.10.1 Número de cajeros automáticos por cada 100,000 adultos</t>
  </si>
  <si>
    <t>Número de cajeros automáticos</t>
  </si>
  <si>
    <t>Población adultos (18 años y más)</t>
  </si>
  <si>
    <t>Tasa de cajeros automáticos por cada 100,000 adultos (por departamento)</t>
  </si>
  <si>
    <t>Departamento</t>
  </si>
  <si>
    <t>Guatemala</t>
  </si>
  <si>
    <t>El Progreso</t>
  </si>
  <si>
    <t>Sacatepéquez</t>
  </si>
  <si>
    <t>Chimaltenango</t>
  </si>
  <si>
    <t>Escuintla</t>
  </si>
  <si>
    <t>Santa Rosa</t>
  </si>
  <si>
    <t>Sololá</t>
  </si>
  <si>
    <t>Totonicapán</t>
  </si>
  <si>
    <t>Quetzaltenango</t>
  </si>
  <si>
    <t>Suchitepéquez</t>
  </si>
  <si>
    <t>Retalhuleu</t>
  </si>
  <si>
    <t>San Marcos</t>
  </si>
  <si>
    <t>Huehuetenango</t>
  </si>
  <si>
    <t>Quiché</t>
  </si>
  <si>
    <t>Baja Verapaz</t>
  </si>
  <si>
    <t>Alta Verapaz</t>
  </si>
  <si>
    <t>Petén</t>
  </si>
  <si>
    <t>Izabal</t>
  </si>
  <si>
    <t>Zacapa</t>
  </si>
  <si>
    <t>Chiquimula</t>
  </si>
  <si>
    <t>Jalapa</t>
  </si>
  <si>
    <t>Jutiapa</t>
  </si>
  <si>
    <t>Fuente: Boletín Trimestral de Indicadores de Inclusión Financiera diciembre 2024</t>
  </si>
  <si>
    <t xml:space="preserve">https://www.sib.gob.gt/web/sib/Boletin-Trimestral-de-Inclusion-Financiera </t>
  </si>
  <si>
    <t>Distribución de cajeros automáticos -ATMs- por región (unidades)</t>
  </si>
  <si>
    <t>Región</t>
  </si>
  <si>
    <t>Metropolitana</t>
  </si>
  <si>
    <t>Norte</t>
  </si>
  <si>
    <t>Nororiente</t>
  </si>
  <si>
    <t>Suroriente</t>
  </si>
  <si>
    <t xml:space="preserve">Central </t>
  </si>
  <si>
    <t>Suroccidente</t>
  </si>
  <si>
    <t>Noroccidente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</si>
</sst>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#,##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0" xfId="2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6" fontId="0" fillId="0" borderId="1" xfId="0" applyNumberForma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 2" xfId="1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DBD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7CA9CC1A-1ACC-4255-B0AF-50D2854F13DC}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rgbClr val="595959"/>
                    </a:solidFill>
                    <a:latin typeface="Arial Nova Light" panose="020B0304020202020204" pitchFamily="34" charset="0"/>
                    <a:ea typeface="Arial Nova Light" panose="020B0304020202020204" pitchFamily="34" charset="0"/>
                    <a:cs typeface="Arial Nova Light" panose="020B0304020202020204" pitchFamily="34" charset="0"/>
                  </a:defRPr>
                </a:pPr>
                <a:endParaRPr lang="es-MX" sz="900">
                  <a:latin typeface="Arial Nova Light" panose="020B0304020202020204" pitchFamily="34" charset="0"/>
                  <a:cs typeface="Arial Nova Light" panose="020B0304020202020204" pitchFamily="34" charset="0"/>
                </a:endParaRPr>
              </a:p>
            </cx:txPr>
            <cx:visibility seriesName="0" categoryName="0" value="1"/>
          </cx:dataLabels>
          <cx:dataId val="0"/>
          <cx:layoutPr>
            <cx:geography cultureLanguage="es-ES" cultureRegion="MX" attribution="Con tecnología de Bing">
              <cx:geoCache provider="{E9337A44-BEBE-4D9F-B70C-5C5E7DAFC167}">
                <cx:binary>1HzZcty4tuWvVNRz00VMJHji1I1ozjkpNVkeXhAqWeYAEuAAjn9zH8931I/1VtqukrN0utwRPh3X
+ZDK5CbITSzsaW2k/vkw/+OherzvfprrSvX/eJh//Tk3pvnHL7/0D/ljfd+/qouHTvf6o3n1oOtf
9MePxcPjLx+6+6lQ2S/YRvSXh/y+M4/zz//1T7ha9qj3+uHeFFpdDY/dcv3YD5Xp/y+yF0U/3X+o
CxUWvemKB4N+/Xk7mOK+uf/5p0dlCrPcLs3jrz9/ddLPP/1yfqm/3PanCjQzwwcYi+grbHPOHMbt
0wv9/FOlVfZZbHHvFfc8yjBGn+Tul3tf3Ncw/hsUOqlz/+FD99j38ECnv88GfqX9s+MPelDmaeYy
mMRff06GewNIVPDsRa+DT8JAPz1Dcnt66F++nvf/+ufZAZiGsyPPoDmfs78T/QWZZ/p9R2wcTD1q
c5j056B49ivqMVh1yPZOL+drUL5Jl5dheTb0DJhnkh8Mmv9dmfuf7h47MJz1y0R9B8thrxzCCfPs
v6KDbETQk+z0Il9u+slkvlWdlwH6evQZRl8LfzCYouqny05n4Cb0lwn7DijRV55NXexxShDxHMr/
Yko2Jw5mrkcoc20C/u+T/X4C6xuVehmrrwafQfWV7AdD6uYeQttj8/u/2uHxe1oUfcUoQORh+mIs
ArfnUpdQ6p0Foc/6PP6dOi+j9PXoM5i+Fv5gOAV5ARHTPKp7lX1fm3IgKiHs0L8Yk4cxhaDlfALw
LC59sz4vA3U2/AypM+kPBtXNvYIgda3775vbIeY4yEWAw1n+QJgDIDHnxfzh25R5GaTnY88Qei76
weCJ+oehUOYp+/yO2R1ysGO7CBLs0+sMJPTKtj3EITJ9MiYwtq8i07eo9DJGz57mDKJnkh8MoRtd
6er3//4yR98lc3ARoy6YyMvRCL3CDqGQhX8S2+zLvT9lDt+g0Mvo/DHwDJs/jv9gyNxqo1XxcN/8
/t/qyxR9B3jYK0iyHU6x++/gIa6LXXB0n+RnsehbtXoZo69HnwH1tfAHQwsKX7P+Z5IGlzvEJeg8
aUCvXETAyfE//eBzP/ftCr0M1fn4M7DOxT8YXDfDQ178Z3Jx4kHogXT8L2EJUj/KPQhdp9e52/tm
hV6G6/yBzuA6F/9gcF0/mvsqH6rH4Tt6QvqKIselngdQfJXmgWVxTsANfqaJzoiIb1PmZZiejz2D
6LnoB4MHMtSfDvfdg+6/IzxPgcrlLuZALZzB4wEngTD7zBOdW9I3KfMyPM8f5Aye56IfDJ6roXjI
f//Xd8XmidoGwuHfMg4e9RD7w4LOcvBvUOhlfP4YeAbOH8d/MGTS4TGHxOG7Mw3AsT4xQtz5XKh6
fzEhBvUtce3PJgTy57nDN6v1Mkpnw8+wOpP+YIj59+V/hhRHiCGbOn/lWQmnHDvO57QBf43Ut6rz
MlBfjz7D6WvhDwbT5aP5/V/fs2xyXnmuizzXYS+XTTZEK8/BGFK/0+ssZ/h7fV5G6Mu4M2y+HP7B
UNms97/dV19W8HcpZhmjCHqsYBbPcwRov9q2g6FAOitf/16Dl3H4Mu4Mhy+HfzAc3kMj4rt2wyFX
Iy7CwCu8aB0AB7NdaOyRz7XqWSPi7/V5GZUv485Q+XL4B0MFmPh2KOrhO7OlDncZY08NujMLodhx
bcjgPnusL2b5iYb7NmVehuX52DNonov+h8Pz79V7TmV/ddb/6yYSSNM8aIQ7fyEL7FcEmqpQf6JP
4EBW8Dw/e7an4N/r8jI2z4Z+pfr//J0iW9jE8l2dFn3lIA8zG382gLMkGZyWBzS26zpgOs9n/+8V
eXnqv4w7M4kvh/9/w/HvN/X8sfEpvDf30WnHFNB9f9mN9aL09OiwjetM+HkCP4X8r570y9xuPvz6
swcQ/LEN6+kKX837s6X7CY4vQx7ve/PrzxbnrzCiHueuzaH6sT2oOqfHk8jDrzB2oB51GXc5WBzk
C0p3JoedXO4rjhwHQ2fWe2oZEdCh18NJRF655Ol8xjhFtkPZH7vULnW1ZFr9MVOfv/+khvpSQ8er
//VnINghCWw+nfikKkMO5I+ghwvKUYph+xjIH+6vYS8cnI/+l5xqOZJVyYS2cxGpBrV+a5uU5NO1
5X2sRV35Nkc0rS1d+/Wq/Z5XG6tUr6dG841o2UWZDUfH6S6K98ryio3x1qOoLmbhpnqp95asf6MV
v+GW0j7EmnfjUWT8jUIl9gVWfi3NXanURSnV6GvXZJElTB4OaA5ye8z83AgeuTPZaujA+XTi4Trv
hLyrMvxY1eiwYBHnA43qfCpCPRejP1YkyNuxDDrdVH6uZhPM9HWW6bTK4IJeMed+R0UekJElldK3
zsIuV3RTDl7uy6GffIaQGwizflDNnFrZa+qoBz0572UhptBODEa9b1lVgI245k1W+NqUrT/V1Rs7
63etM0W5aKakwSvzM6x/WwrHX/ssELNXh5wu16yptb/aVPu0dX3qtkXACAuHjOgIZUsfc2Lt2nl4
HJxhIxpDwoWhtOX0g6V6N6ictfO7kl0vs/Rd1L4r9PhGlHnmt95yPSz2ZujJhadydqSqFFtUGH8t
BA/y0f5oM7bLCs8LzGTf0gvLmNUfZVH5aOAfBhJjt138ucynDTf6oGzs88qZd0N3hyae1rZEe+XA
BLRlVYaCZybMxgL5zUray5ZVJih5mvfU/YhwGVeuiZxhlklvVTpFhsqgcSQKh9bOfW6/00Mz+k5P
rXDAegpUxduw7FUemwZ1AfIms4F9jXlgq3H1m72zECtoynlnTXkkCtKH0xw4UkjfUp73Op/6KdRC
Ub/Gy2GucBH2ffvW3I7cmf0eeW8rmq9h7oxv5jHbWf0alkVd+2PdWzGLsm7KwklUQVmajdPlOBHt
3MRT3VwXdnPBfIMJSib1gfLAGyZ/nkhg5SpZdZ7vwaVHouniqSy8dGrjfrXXYHXL96hy+9AZp73n
5ptcjH3YeWwv6dL53kxuBlaMEa1NEZSou5gVP5L8crVC1OuwWfpjN5FtT1mkuzVop8pnZK39lVf+
NNf5RWYbFq5xe8eE3fvaotI3GS4iMa9D0NFQCRdWp21kUBDvQ92ZpO/yazGUG9MKtCWiSXJadFGL
yne2KLnfCnnotLxsneLihjnFfmBd6ZuBJ9ARyvyRzqkwSG1pY8WDsG94F1jY7ERn3mV1cRhp1wV2
Odnbtk6lamEoso4Ft+qAGbMpnSlw+obFshyZj4j0giLLq/1YXhemVD5cqg6zoSjSpuzeiXzNQ+LQ
g5W3KMGLaUParG/qxoQ5LN7QK3yLYJM6GRoDbTfXNeqrwOn4EJCuL686lPFgrGgRTAXbdWW+BI5g
2c7BYxVPVun6ZZ/VcTE5pT9b9QSLDuyK46H0sXLndJXKp0wS3+Wz2B+kGe/Rqm/6at64toqFWz9U
zZo4bGxS7BZbPpMPY4V8WOrGX2Q+BJxkaucVQ4QH735dTOUrSYsNGqfBpyWfI9zNY5Khxm9yUQa5
WdojJ3ZS4LzxxSxE2HfukJb1mPBhOTpZdiccb/YxGFvolI0IPYGm2PaGqO2nOFvya8YsHZDB2nSC
0G0nx8IvWlcHS53ttUfGSOSaJYQum6KsMr+qDPeVJx+XmT+AHyp8nmV5qAx4ei7REHZLTsBCh+uS
yTmcq5yH0hoiSlcV1d7o81WAk5sa5avB3hbwiIPm6yEj+cH0tjywHI0XeWFFyKHTVVPoxV9UO24G
iEepXJosWIQgdSAr34A7H6iY341djYImy6zLxpYkWZpCxYhnN0PprYeq1sTPZufaagt2V8gVnK7V
PJppjgtswarwqONPQ/uxY0LuOk9wf3RTkXXlW6G9ZadlSj1ZBdaM+4OVSQaYFCJwjUN2E5/Ebdt1
IfIWv7ZW+qhcdDE7yjnacmr9LF8sn7FKvYE4if2Z2DKdu6oKl0GEDlT+kTUw7NszDjh3hnhtnG4P
85yCdXahGrDcO/WSB2NfF9cZscdEKy9gJevS0e6WGHYoYL8hbAkzZLw3/Vzd9sXsPc6TG3pYv18m
3lzLvMOh6CXdWz1zD0VBwRlY+E4wu9jXuN53q6y2DVe3RfMx57UCv1AG6zxW/mwPJrRLvBvB1K0q
V9HceNGi+ngolqt1bDIfO+Bai0puhZoSp263cy2RP1c0mqwlaO2DcuSGCKMCjMsOgl4Lm95zArEr
D3UHc9SatvFbxI5F7d1ko/RZh+soG8jdsPA1PIpSbXOrvrKW8bofMQ3rsu38nGQduDUXFoJoto1k
N8jF/W5eGY+bspYBUZjsFivPUuLm875VAIQQeVg6kt9J8JuRqe03rZOXIXKz5b2XQVRG+r0W9ur3
9twHYuFDiL2MvMZ8UenckiFsBvyersS7HnN5Y5BZL9Zquie8J5H0RHGx9t6SLlk1BRXhtl+3fLmp
eHaHVH05gp0fWEt4WslsCKkn/Mzrkj6HsG6tltjO1lTE+ZpdFDjbN8toDqXpDou7lKm3lLbfKF2F
vectCcQsNywtt/N1x0UwFnxKBr2GbS6SUedk0+r6biZlG1U5rBDLmd914wTp2rCCX2yOKyXZBfYm
lDqsv8+lW+94wVafo8KOdQeepc3kLfEs6Wf92F9UBjd+13XjxmRk9aEigTxCW+vOGsiDVTTzJSRi
8BC5unTc5WJei4+rg9643TpsCt7F1sjHAzHlrlsWNxxtXLztsJDBiJTxKWFN7Im8vMLGbnw2r/O9
WhjkkaM1XYlWZnsEUQX8PLvuLGkOdjWxy6G4M/0yxc6E8kA1ndznPQScqsuKHRjoLdhOv8nqRadZ
2b6HrJHudeaRlK/og1eVm0xKvjVlsLioSdpyx0YIsDDXAexiKPxpsUTiLvmFovZ90eQX3TDZvpzl
bdU5cY8q6dteecmQO/lI5IeurYuoouvWLUbw5bVJKBsDUzg7T6Kk8XJYJzzM8jlhXfPaZt2xIXiL
SKViLd1IeSwus7eQk/RBoyCnmkHvaWaHprWCxWl/0y2NXEcETeXk/iCbyV+l6H2xepAa8ePs4GOR
c78s6W81AquxcEMieyUhHu3Cxw3joW5bcJm4ziO3uxlEf4tgNuTKwnJEab2sJrCXCyguQqfxwIDd
rvBRCVbR6z5ctX5XqVL7GLWZXxr7thj048TU7BvSdskwmivZLsMeT2xIPCPu1s7J946o97NRJiny
W57JaXd68zTKWl+YoQITK2X47ODpY67pJILzj59GdSvoiAlOnp30SXJ+vhYF3AWTYtiu/MNJ+ulQ
U5tp92z4s6Ons7qldDcInK5e2n7bPr2VXt5vT19Pn1a1Pj92dkqR13Pln078c9zpnNMVVmxDVnY2
5s/LfpN4QrqNZV+6ASTn9XbsC7WVqwZ/a54+nr7/KTkdy8vAWjOx6RB3pd9brdr+ecbp0+nYUFFv
U6vAg93a0seeMpHHyofTFU9vGo/FCvEIbuPUE5wDLlmHkOJMfk1F+VT84Q9t17SR5ERtzZjpLWdD
VkGu9j6bsmYzLutnFYcnLU6XEp7zZmzH1rcWMD49oXrr1XO9PX2yCgGfRMYCqYnwkUXQ9vRGlVfE
09i9Od2q7oQIBB2I3z3d1NIjTMqTDlaV9eFomQHibNds81495Q5uU0Fy7BXNNmsdvT19OsnxSkF+
Onj67g5sSgcOYffp5GeXOH1/dp0/5bpf501fViJqnRGi00Cb7VDk7bbspi1eM5UsjuHSl08TYDjK
16BqXDdYWpv50xOkXWaBXD1N8+n76VNnZWPorVX/6ZyTgLZG+wS8fFif4KCao5CMHhTKCx7TzglP
c3B6K55m48+vp2lqah9XZvaHTlbhCa3T20n259fTIFo0+hOgzfoUGU7fT5LTiSVavECgC+GQUGS5
iCprdoKaDLHXsSKouZ8ta+GXE7nxTL93ZH2YWnGk6L7wUKrWcd86AJFCG+zyJOuXFGrJ1BZQykgr
ht9whAri66IOEMAv8mkEF4Cu0dCnndKXNsM7Vdy50g6l7SWupbdNnm0aqu/LK9vCu65YUtiHljhc
RHlnUsO62FCdwAbqpLOnOPdZK+NOQanRjBG4wWNH29DFHzP1sV+LuKbZZmE4BJY6FNN00WQ8GbPq
CchkyYe4lSh2IZ9TQxlV3hGTJazgYWlUdUtQL74oTWTNyeQLkUX5kF0uynpruvYd/NrrapzfCjuL
Cyh5ZaX2ZHBjpfsECIZQjW3g0HqnvWaXOqXZzWV/aQZIBEmXSJtu3LqEh4AKRr2ZMrp1h343EZau
ot8ChZRqyvdOP6eOwako0cNcL7eDoO+mIt+v3T0Z5o3M8j3C8gIC2nGoV6gI5t3YU7Bvd1M21Cdq
ipRL98NiUrTgtNMzJKpzPBi5neankuBiHCGUWMGM5LU9WbHVa8gD3Gux8tdjra94XUVN3qYD1I++
KcYbyIMPsl6PTw9A5zsjI+1U6Wp7+2F2N7qeHmWFbhxCXneefVSFfYkFDjoJFZg0fpmb60GZnSLk
w5xlG7vPdpUc4K86Nnw4NMUQOGYKhIsuBx7bOt/Mpk3sCdZkwQCmyAAZoyNS87TEa8wP80i2zFT7
yjKbysJJ47aBaLN0HKZQELN1TXOXDfNOr2UEW+tDiooEc58v80XrlLuixCmtncBQBIzKfCVwcyHt
dYt4tV0tdfBmuDtdd/wNNzLRkAUox91a7E2ulri0cES5OFg1i43t7khPbqTTb7RuEimgxs2WHVQ8
h4W8tkaZFhzvTGZftnI9DmUZzZkDD4sjU6BY3efFlJQLizqbRf2QCG8NnRmAsfsA0kbPs9KViu3A
3D3j6tCRaq843jhDcZCc7bR7u9DlKKbSdzI3IRLohr54O1T5m7n0XRtcjVmqzUDxTlK8bXS3bzmJ
uftOWSQEGyx9RdvJl8667SbgAqzACHc3sj51aXatsbuRwx2df8ML2cAvX/dukSX5jOO8AefTD2G2
BBkRQdv2l7bKwGcWD7ogF6OCcMedjRGvZVdv7ImDGUCqOS879sTujWY7EWAo6M6e3OtyGCLpjJu1
zN7PeLxgcAWgD7Zw5Xdsrq6hovbJPO0FsICQvAQyX6+snm8lLS/cmoemzK7G1o6biqdNtxlp7+OZ
RQy1F7wzd3bDd3brXq8N3ZZZ6Teabo3bXVk8vxmyIV0nBblW2gCr4jTgrVSWgIeConS4zBd5IdV0
7+YfV4N2ZauvkO63gwxgalMLFp+zZlf5ML5rZb/DbhWi1gobg+EK9l1B8bsKz6ld2IdpXYOOA6mH
9HVli9dtvlzpkr3xavWurAwU/CI1enljjzIB2jIYZztojN507ryTKksrGxi6GSjHLBLcHK1O+zKb
fFc85PN4x2vzGuqGFDUikQXfKrR3MdvkXO/NtBxGN7sWhm164EJot1cZ1FiTjFVFNpKtW68B717S
W2mZS1xDTrruZwFTbKvXDRQHEhgYj62XFkyxxrCSLHTplmUiUJaqxgkXsLeK5GlVe4fCMrBtSkVy
cHxCyjBv5UU/O0dndK8hfb0UiN+NQtxSrnw3U6leTZpZKBWWOIzSumVS+rqtD63wEorzcB2A9DDW
RtZe1BA7FsLNwb/JwyIC59q181SbfKut+bLNRyBG0SZXGXDf/MJROF2rIhzyPqkFEJIszSHlt8ss
aNf5ooR1ViB+MYjiUE4yrThLJm/wNSsO01TuFuocLUu9JnkJrHhFYxfvNJOhwk2YX5P2rpjasHeg
0CMssu0qpjhLhahSe9WpIt6+mt9Z3ZhO9VUr1m2DeSLGFeKTHZ+WOJF3S5Efq6YL+moMhiyCJbnB
egAv00fOWIYVMvFqLwcEq0CMy8Yu15D17wTPb4vVjRY2b4BI96tVXeti3BBtJxNzQmb1G3NTViwt
VR3YK/hNbQV1piIR6drspv6mHqadzdzrNqcHx5kS7ZlU6iVohB0Y1m9RBXX5WO8rlcVSFls6qag0
4i3z6AeaybdO7m5Frzb2PO9qt4I13YDrrq/XQr8ugVGUnMY2bw+qSjy8a8tbmyXFKnxvuuK/ud3r
SR5bEXMrYFPEmv2akQiZ960Xu1MCdBp2L6hd+Q7BR+Vds2oAYhcd9eBcS09ftX11W8zZRk81lCQ4
ROUFmQKPNGlGc0jjnxjXMX/dcP1GNyJAdR6IHO9ZsW4Zt3Z4KQ8c/MmyDP0TLXygmgVauZFr18lk
5QFbiY9W8AhijXOmYSWPQVHgCDR2afOer+qYtUWMqiJREihEK8bOvBGQTYiEGb0vGIvMRrlO1GaH
amh96gzXyHUhLEGKScetQ4ojo9cdnoKV92GjZVRJmtAZRxOuotxS4dzPG6jHUseGzgILWwrMZQ5e
39R7W1xWkiWL3Bazs9Fjc01w5md1dUn5jdfxx9I7UsOOVm9vqS1j3vGwbQLczJGo3i6z8O3c9r26
S3g+hX0974CYXuoFHPAaTM52FgpCAN6oYTk0Hd22U/OuF+09VM0V3c4I0q7C9nnSij4Y2icfvkQL
RDThmdgZs22u1G5pIcS31j1Uk1HhXsmqj1veb4ZGAQ8+x9WcVqhKREGBTwe6ks+BlnnSVl7CaBkr
CulXthlycHaDDhFuUm/tA6V+45kKS1RENbDn8CvhkBB5sEWX4HoKPS5iXa2XOCZuaBp25fT2zoUe
jWZioxQoKqBwznSc1Ylw+0uWy92sofmwzA9DuV47lt6s6K6U3XbJUSKH5bZw1r3DgZgFHtMpnYCU
9i635LajHhABbFNlbURWN57wGgEDBjTzhVjpnpo3yjR7l2TgjyTUElNU1SSgUCItwHILa95oCI2d
Cz6lu3KV7asWWOxOBFnBoItj/NkcpxXFiOrYypcUuhiRsEVSCJlgpw6pBe5b3sw1SjJLbOxMHaoW
ku+8C4Fwej3QLmFCJWpqjhX8cwadv161Oc60eTvb+Q0XLvCdeQzdvZC7rt8M73s8hiOdIgMFTwtx
sZtiSyxblq/RyIvIsiFTBs+BENpwhl535RLY2eK7awM3Fql+i/CwoSJLMXUTh3wENi8kdr1fynxH
yuU6N028ZvMeLgitlGxrZ2AqMpRKQvickr6GlmCXZBI6DWMf5zpLZleHkzeFZoaemcPiPMcBUDgR
rLJwZQ1wamtUl1648CZuh8sKuPxatoFyrJCReWfzfif5FA+ShcxYflUXoWzsiCAGqXwdjbSALlz7
WkMwmteo6MfEyhzfMSqZ1RqRcg4bV8JKcvblXOywgXaVSsapCqTp49G2Y3t1IXvNb+Z5irsJYlSv
Encqk0I3PvwA4NJ6XZVQo3C05bUNtPWQDAw6UARy/H4D7hvIXhEKRUJr3hpt+WYck5XYkeII+j5t
OMCDq3WJJwZkkH4ncRORmUQu37G+8CvLjqRqIsG8BHphY84i8MdbYCrjGfprVDaRAwrmVbNFk95k
3GzXOfA8EZMKxT1B+4Ku8dNjVzOFxoPeVLbZ1o/FVMeiPwqvDaATlvQmaaw2oW6X5tZ4k6P8rdZA
szb2seWQNkByqxvw4lA1NtKK2oVEYoRcvZ/jGZmoYj08RxWj5XZ23bjF0AvqO3/soY9WWvuhhgKn
g4cY3dCCJuPgVtHSVgn1DktnNhTyRQT+WdD16NplMsouIZW7F0ufVOw2U/NvQqx3cvC2dte9aerL
4ak8sslNBQn8YIDX9oatsJfj5M3B7HTAU9KjpuUxK5xLJ7dC1Vo+KcGAyvKgRwPP0YR1n4Nr73eU
kPdWW24cvwX+vEMkEWyFzLdMLI8k0HH2ZzH6ZIQkKncSOT25MScEhj8tuX2wHA84jSp0LMiSDPh2
8ICqdMKSFNGy5DHkKPuO7lCno7EtDqyBji8a/QUhaAs4kW7HpPf6BEqgvMDpiLukoSZterlFS5fM
Hg7XpQmLLEuyKks4nqFwca6BREmpQhDVikCBayb5cktbGsN/JomHqooHm8Wq9/x6ei9ckkicDNLx
B+gawG8nLyZwv8o6DCsNy+o9x2QzQcBaBxobvASFaoPOAVYGk5RWsBVA6f/D3pcst61k234RKtBm
M3kD9CBFSRYlW/IE4U5oE0j0SHz9W0mXj885t27FrXiTN7gRlkiBIIk2c3V7O64lFNRxj/TJE7MR
9nwLvHWLpSx9jk+mWt5Zl1O1QqM1HgtpZ27JMaHOkVzM2DO6xALSz7c8T27iTzsOdSAnWIj97ECA
giHVn6pO1GZ0e3r7VeqFHelYyEan8fe+6WHDCoH1by8hiqDth9w4IiKIxNxtDsHi9j2suaKyE7XR
5CZ//E0N+b3sX6ko1Vp+mRZsiMFsIG+Y9WG+TyZMuebzaNtN5m1Qh/4Q0Abo8kFTYKD0VkhJlpIZ
IM2eTJMbr8ZCk58KmztNkGVu0g1fykvd9wy06Zfmc1u+eiDvhHZjaPZGNHtyh63k3c9K4L4eJway
IbbXgpqW31J5XLa1Ji/FrgJuDOtr2XOWbX27hmO7ig+ON38UfW5A2AEkcqQ5farlGbAtvzs2yvzF
qIZzn5dmIMg6vlbCwIVZdPR0+7OEedSUxPo4LLu4TOXk4Qbg42tZcxZ6Q9tmt9Xmwk3Inieu7GWw
l8sSj+YDiLX1cGzzG3dB2IzWarIpZ3UigKHiHS7UKz1IokaWlWCDDzTfqhfDKUIqvSOlk91HrTXQ
bFqPjEtwi9ExnKdmaoFXSBXOxZZnKzObgFh5dSfrNVNQAq5m17WPbSG/Vt0G/+bguCnEViaOcHdM
cfee1zcx1MYmsaBStJW5+AP28IM1iGuzeU40QiKwiRU3+248O2r+YW9qupRWb4fCE8lo5flbS9ka
1mP9cWuZmfatdZx3sVI47k1Y5KCrsyXD2c7vFtcFTs1DSbDfGPg8CJylBWm0+daoj+u4BwWHV3Vn
6UjKqTf9obhTpl9NyVpla5dAKejAd7RSGqx9lFswTx8YQxYhmi0PBnestjuvayFdFQHyQuEG8UMi
VdAbmHpcDBjcTgrZJVtvXw+iYmQBT9yc4V9iv1cvM/vjsZEdpDKVqfGyIpHRjvX5GHK/07Gc+ojc
Zc4q0ccz0gedB9ePuoEeruQwnNr6Q5v3MI7r0G23bGm7sF1xLXAj7tcpIO2SWYYLg+4I2FRG5phO
0o4Oe4rUArhipXwHXeu6qIX/Xxxl3FDntE1lakC5qSiLDnOMV3gqEGshBapUrFNCfxCwcXgr9/32
Mcf97c3TI3NHvzv6iIrRz2He9g2PSaXCbizC2hR+aVTZ3pTBIqewLz678546Q1/67jSmjcWDqYMT
LOKpxAgZdJ8H4c8jAgufHecRIof3JvK3Bva8paCNnRRmVTMjgxMs6lxYUAErEW72EBryxbLP0rnk
fMSpPRkq2uHHVhidytgVENnintWx+VyrsC6fR/KIbcFhmJqXnb/a4zMmxAGAZYOIZshALde5w8hu
vdaVTrB4ESt6vyU0nlXv5+o7HNagNcrQdr/gmfUCLN2OWHK/uS+2d6IIeo3FJw/31anqy1Qe01mZ
7K6zVej0FOkgYvh2KOs5ODgFUnd9tc/ZLt2vO1Mn6NbvIFSOD736znb4S3u/OezOc42kkQ/bXkeT
Nb8CI0FfgcQ4TP6EdMWUv8zWg8QcM3Pm0/FRIRY0M8SixGfZ7H6belsfuP1rj4OpYX7ZVDioTkwN
GyzQFbghnWAerXSut/SAe4Wk2UjxLT2kWqN1Q1YvHxrrgMPqXIh4LewOd7bx6NLPJrBKv56baQIz
2Hwlm2ABC3Wq0u8q+syUnYliPLNjPzEyfFBdlRwlTdcaEbNSLVEPVZa5WQ/33VQCAM65cNI/u70D
wt1Gnjkk7WF+KOwtNadz7/LkaMzswOW/DE3GBf9UjxZE1/1c7fOl7FU6BjabQ1LwmO+rT7feJ2DG
MsQw07hpDchHgrFMK2Rk4KGLA+y68qfjui5fpZ0cdjKPH1cMpsUHfWtbdtI6nb+yzV+RAzCfkfYo
LO7Le2rc5+7uH+K+JSESZNU30gTbVe6BsUWuTD0rm52zQfy+CJf2pWJvrH5bmx817o/JtCPZicTx
vIeO4Z5Rwq/AOFQLaWbjTbYCfytrfVbA6PXcBu3y4qzbqZpw45p5jCBXvM42XBLXL4uHcT8ui83u
WuJLIIzVyOOpqhItNRiu9yo6I2psGCcNuV/lEnlv3uBb44ExDMEkI3Bscins+ZJvLDNp/8Cr4ctp
c80Xi46fkcaEPzrdS3rcO41517vmGWpNh9liXcbrOLa+sxkJ6Mdld7pw2IHtig2RGQ9Xc32/IMuw
Io8A3z+UlZXSSsYLe2rryyIwkE/rowsnfqUvUtlh4/DnhcxFiMHxe65G/sScbTpRuu4YwjzzC4UE
OzGRusaiQPLsLWxH4d2JBdKyIIcLJEDbb5zeCVZVX7lkGyYNrLBZQE97754NQcoQwzDE1vbCD2J/
swxAl40bFqzisTjnfU0QWqDlK2v46bYGGRDHGbkrr/2Oe4VJsww2t6VnsSCMRe1CntqV0miGSweK
nhOg75w+D8w27x2urmSr7ltUWDzxceqTAaUWsOfl8NbPeaZqPj5DLG8vhWli3Fmd4a1pFxmIrrfu
jskuXuhhJqui8q2chyvqApeEtuxbV7XFUzF7xgcItyQSXdar0sQVbbTXse7aazWdzb0cnm5LPNOZ
o91iZnR7rV0Ju5Nt8WhiRsktOpwUXfmls1vQAv0MRI1fJmKsgTK8L3Cgvi6A5XPcHrXUo77+bSKy
dJ4UrZKaVc/MQAjMz8dmOzH96/asMJp7xxt4uhjdtmM2X99HVcCdrIlzIlY5Ba7kCJ05/Q/ZQYRT
poG4qWPfSf3r9kz1ue23RdvH3tgTcH8PocB5NDDMjciGVPyC6wLKgruqE0AuhrJjXkXA8gkotxU7
nAGYBdOunuhSuFkD4z9YxTY+d3mxYqIxEkC78fm2CAAwW+t9fKjrs6zl9Lw7tIVgUKrs9qdtWDwW
O6cYv/GqrObnP/dh/Euy+Fsv1YhU3j9bYP7x5/957gX+3Roz/l6oO2j+/uvyq/Xmv10r+dHrgo/p
7yvpdPgfn/W7BaQOZf/RD/JvGe+nW7PO/yYA/m9f/Es6/C/x+D+nw5HicnHx/ccR8T/e98+cOPqh
2Sbz0AnyVxr8d04crdIcrr/F5hQCiofysV85cXTEg5TEUBNAPednhPxXTtz9h+0RGy8x20KWHDH2
X0fhL2cTsfh/kRNHQ6m/x8RRJWWZDhq6oTyEoJfOX2Pi03x4JW6ZLrEr583I2RZQ8Pq6YJltbZbP
ytJCbMlAqOk4RIB0Whus5NturlZQuU7idEgPHR3us9YRSTe6iLrAlVpVvvkLt1/mBeyB1UjwzM51
L5qIHa2ZMNW7QQ0wLpE59RkdSASTMr8DBXuwTee7zZDhZAUmywZk0mlsLIHXTu3E8vJkOqzENUVW
NSRW3hu4RrQ7bsSFCHrgU5LzlM1wn6o9UvVxMgaWVrDqByj2ZBPRvF9RqhS3wsjktp96WA3VJLJQ
INszlPSOA2Z6NZxd0IyjpbGznBhv4rXrLo4FGROSnF6lXftTD0dFf1WzWQldfRd6rqBGol9qoA7B
etNZaeJhg4hAKJfEtuPFvDLPRrfH3Y4h8lApIshF14QEeVypjLAwvNiCg99CeVhpnpiIopYraJ86
0pOWHQSMhb2wEshByVKwdADZn6w8XcCwN+Zb7vVY59hWNJ0FFLcKG+N6ce7wND8uFZ4WLp6OTuR2
hV9BUZh6kellJnTKoqWpsYFs5F22O9hI6SU9IqBIiDN5Wlcdz5Zns7UQkIqYamK3O5KC2GeXOJAc
WKYPN7L2sQRjmTwjOeq7rc4Ghe8aDO7XcvCrMoPEG+OIGe0dQugxl2bqFX1W7wyEWUBGhx9vIpCC
1/TZ1p+pf+BRn0wcwXJkqT72rU1iJOWqBsDxODCwtpkn8zxyy+52tXQ4V3RnCBKT2OT9pUTQ/XDu
Wp2EQRjeQTJ5w5VRut1t/1U1JvWaJzX+7qWVjHOOrP9wHk03WjorWaDml2MyGJ9WJAhmbMyu3Kgp
5VlvnC2K25EFO0+bEYrvLqLR+agPHRL46bGW8YjKinIFt14TvUlEHKfjAHMwyjuPgJo6Tcjdl33l
EEdxlUHpFwi/0BHiL81Pddi0jg5ZgJ4gd0N50pYgPnt3arsuwL13h+BnNts0lYbIvLEM0KoRB/19
5nawmzQlykz0j1GAxzt2JOR47g6eWCrMSQnjQp1wT6UTz5NiN5MBj51w72pmJdVlGYckZ/2J4nyb
O41bpAryWp1muBSmgfPDoGwiIIobiIts3Le0Xjo4w0aCMk7IlTzJkQ+3mDyXhCd66/NGxQXAJaHw
690TNUpQt32vw3Uyvjc1UNZ47QV9MQz3GcFNz+8FlDPiXceycpLRZpcF7rJvbgi+MxW1dR3iM6hP
ZBuZ8FYh2YDBzs6TS5d3lHSImBvI4HTj6O9ylT4b5OS3zLivDiv3q60ckDgpUg9cbBhLjovezgZr
8bcZtTMH0kBwT/cvvBhCudEMyf9ob9wcQPvYgppTf4XJGxxOPoAGFV/Whp/J7J4PyR/atRrDiiKZ
iMr7Jz6vuORs/ZkZy8XFylsrRU4iE646/KWePw1MAr1PZbhvYILbvEDdA1DrSlWGqidFmC/OiZUN
NL+58tE347kvCPzInDx681N3GDOktLUILUcgIsuMbDvAXksdPQLFcMfA7cYuXANjJN+tfFT+sY/d
nWcGG3SFosWYXNTdGkBuf1gxxtrqta2MJ8PlXymrWEBJpYcE5KA3Z8tEXTcxZe4SGDz3Asja9tmx
OcaLNTrqLbBbuUWO2X/cHKjlpKw+5vVSBjsfjmCvHzvEKXJEwGZcKR4uTgAcjLci29/cPk9bKGcI
Sqc7QR6/ZHEtzPNSWbiM06OykQNiSPHizkQ+Sw94G65ygUutkUfcBbVRJcKBfWH0oxdYJgUHmUqo
Bgau7+ZULpYI1LYkYjuQQGyP90N5sR5R+QT6gMGEQCwd1JFwq88mSlO7QhVL+c5w8QoDQ1zNU8sz
E7jZpw+G3WYmqgc6fHpedRkm1Ywi8u8dEtccmI0HWQceTSlwR5RunJsYo3qertSErQfdbNpT6b0d
qgprzB0tdApVqLCvTQwEW7wjW8cVhkaBibCnmBS/1x3PBuLGAhNVgRFxKs2kzmEfrm5cYKRzZg7/
9ciqN/PYUz5ymDS4s+shKWw8Whw8DhURMKSAG4MONod9YIyFI4RRJ9Nfpt932zbShPnxo+1JaCOP
VOthyIMT4nbwtsyEjl062aDz+P5ZnBCoy/pmixpnh04nTsu0xgWBV8hQXUVVYjQ0ZRiV9SPBYz3w
RO+Ha3bniaKQawRbx7a7VZ5Y8DIq0vpN/9p2XyenwyeBTgqe8s5I9h3iAnECfQxh+gdW+aMFtten
bumRPbUYQjxTwoUTbVz4VuNEerJ0xcU1GKJiNF1qNx4MC+J6iziByPRFpCSJd7c9LSCRbIDM0n7d
u/3kTl5ECwKG2J3YtgWrvGsHGATk83Cs0WZhisHx0J+vH1uTvgl9fHBqe07TAtsz4ZPU4ISretNX
mJ7D9T46OeZx0gEf4HGbQoVj4G1e7GAWK+Yu8xYj0WeDrPCI9UnXL972aRQXs69jZBOWDTMlrtBt
O5La/Hm16kPhjF6sl1UGT+b2Ww7OY9mI5KHap3OjeSPYsC7Txw8BrmTmfZwjKzAfYe5+kWWd/eds
4n9GFf5fOMf/h3TCMkEBKEdp9X9fcvqXbtM/bpWwupLz91t/lZ7yf1DiohE2NWHQEDQK+TOlgDhG
PWAthhcYRdHnL0rh/cPyOEUHMuZS3cYChca/KQXRtadoKeK4lmMy8p9QCjCb/0opGBqm4n8r0DWo
ponS2D9Xnq50H/tBNn2yl1BvcBNBpk2Y+7K66t0g4oO9CtiYP3JcYmREgUKTI4FpmDNUKuO6m8cH
1m0pqawARUQf5/zSDcs9oF3oMqyn8vX99gYyzi/rwv1hF7p8Tb2bKDqzCvOpKcRnun3Si36/Qxzf
W9uv7LedIwtN1h2TtKeLA2an92mmugOhm/4JWePC35Y8VXDT/MX5sJf9u/S8zldQl/q1fazdYMwR
+Z3LAnSnu28YJnKkaFrEqgFGpOU+Efgurg7eDiiDHbrl+8rwhqGEEFsc/jG/kmm9Kqd43u02FssY
e3uOqO36Mg3GC1hAAncaO48VNnN/wT68tm13boArehNRKazcogjAhWzv9z0fELV8MdBAy9ewVlLr
26isTyh8fOnM42HeR3/yiufCVZ9cUjyvmBfGGaFb/AxgPhskVcsefQHtqCvhdaPGEz8teI9GxgXn
yGl5sV7dBQVbYEbPWH2rS/C3DnERlsKNhjhIolx/k5FQwN8D9EVDYw2LNbnoTJT4tFtcD8DjuYvG
Da6PdKe1QAZX4iQwVrq1BVcIs7iBabdDtpTgb2BTTWGQSAsmo7+YCgd0LuvZlzZGd/jlqyOjqrdP
+9yggENdjQ15CeofCPZaxTPC2R9stw0bOiT6b31IgYuuxppf9WFE8vhJM0dmls+gLNfYOaZnfRGq
YbtadfNUCQihThHvzSvCQwm700DXg95vNO+V2oHMMZOBzZX2EpHdfMflA3cYxZmO9KfyNHFxwHMb
Lzm0I8NU/jKxyufrcPgjQYrvGKvnQX7JJxXeFt5+OY16LH44IQ2g0GegTJPvIbmj30TtIzBF9+33
J1gjyreK8gnZushQR+i0+Yves2Vcr3k7pKtUgX59dg9gouq2boeLqfO+/joI+cKvElo32rjOP7/m
ttnz6kKRPbOBX0Zzv+vzX69uFDu1IaaIEvHPty1R45IZHkHUBPs0ifbM8/rh9iFmjq3vZbPBx0EB
+bqHALbxbent9dvbywNiJkXFo95FdzdjZXQfR7fbfIwBuLfW+jKDfMnRiRdQLr64offBnuZMOpi9
ji5jo5ciz5iUnjodDdgov+yooJzb7uTZJKUrQk+5eR53nsA6TUkmMYM7phXpsymJyA5HIhoMXoyq
wWBaQQaFHenzOhlubCwa0dyx7qHejtlfkCLyldccvleI2Ud8f9i+AdoHHgWOLv9YxeFXs/Zg0KC0
XFeloxoapeUoikapgD9P9J3PuH8bJVa/ajZ80MrCzTLfZjUnpB0/LiPosWD27A+eTFo4hS3Bh2AI
1GXs+ZM7CuSjVGp749PtWxnd7Z9b15UmUhb93VIdYEfT6+3lfTRQ2s3M50UN2W0nmgOJsEl/npF/
mtzhftvcqD7IBhe/+HQgBHjb7GM8vrvNFNw2tbbrkyu6RzQT3ny3Be58nFAB5691mXR99XNHb1u9
29haxJfe2rwNuYhuC2+fMVEcvNsWMAYmq/f9aCYfRm0HGI7ajXOX118dc/zsOc7djFzdAMHfkvLe
Orb322vk+D71ZkoLFullZk3eHCyzGlzK6kWMTYELycOY/WJXq+m3+7L4xg4zaGIlqhiGj+s6lD4p
83htMWYKK3VdcpImTCp1kCE4RnbN86GKVtV+UJ43Iaclno+OfB/z5ctaeCJdNSmsqgUenZlJTRdb
VEEU4I+lJpJk93IEA4x7qkmmtSmJ0mMQTwYGamkq6oCTCnBTqknqAbaqBhEZDaT6sqtCZAsjczE+
LHMBrZiRy6Apr+ddt7Hto+lA/wHq2s891AIyXmtw5QWcmWjyTDSN7sCnV/Bqo8bJVAh+49IHbjbB
vjlYuKZIB1i55lwVWPoAtq45lwR5R30ymPyBW2MCs+dg+A2Y/gHGT8D8ORQAVEMk5aWCKiCgDkio
BMam8WOelFAPYJScONQEU4V6/EbS9TxCa8ihOWh6p380S5ugSUjjnUChcKFUaOw9QblooGAIKBkN
FA0XykYDhUNv/QzFQzMrTT2q0IEaQqCKtFBH/heh/sSS/7ID2t9gJjpq/TuEinn5v/5fFX9g1Nub
f8vexGIQHjw0fnTQavBPGNX6h2VrTdxDE6+/tUeB7I1e4LqQ++crgK+/MSr6TwPrUkBUdNxHH93/
QPb2LCDvv3ZHYUC71KMuurEgv6zb7vwZo/ZW11VWx2Wi4YkWaI8CeU1ofwoyoVbv6sGMEKp/Ql8J
eJwiWybIkEAXZW2mej0tSC/NHrHGPlcc0gUcSFc5vl3kKAiF+gfCpp9TUO4V6QBp7ScPY/2InCHt
sg1hqRJm7oaP1QBrHfuTFqBrNCbR4rNXdxeNnvopbgZUHCGbqfGWFnFhAOXVETW6AHAQqIBEoEvP
j1qshOaqtW3hoAAOkbxdsAz2WTj2SCy3a8xLxPX/qUfiLg+szkPTjO5UVQixY4MFghNOA8ULOwBv
LtUiMEExolbaATchakNq4cDlXWwLFHJBptU7MILw630dFgtRJxZb46VFQcsmzy7iGhz9X3jLfFfK
rCEobvEwwQJX6t0VFPsD2aLo6zu67PGAxhKmtCJ3K6IF4TkbeiZHGw3aX6C9xXp/NcbU+vLUQmay
gDG94bzj4yWp/A5iCYP8X+0L+k+8GvgmjVxHQFJ97vR51t/IJzsqUXWO7KfEkdGnUx9YjVi3/txb
8+2A6sNPdHrXAajFtnHoWaP3pI+pXuThQ13oXcx8IM7z1KwQ6/BV8Cha6B7uscXNKDO9Rfr8kmYL
YIKguA5F1YneD+0I6OcabusfvZbWtPWxJwbzd3RHGRXOp8SICCZfC/TCwaMr1TdU5s9gE9TALMws
wBCLZz2qjClbkLZHA55tNvcACfQffIroNlzmTXzs7OFeTAqFmUj4BEuLytlhbD5u3oFOJ/nwMW+h
aBowgES+RbQ2dEQDxyjX+6jVPbEBu/VCZbQs17gr0OlmtTsWHHPxrRTlFZV1r2OZmMRCLGRcgwIV
30gp4CjB8y+s7k5uq0K+Rk6BM+OibNF8yBB92m92n6wLeBiK18fLsvSjj+rn3u/R1gHAka5hbyTK
GR+RgFxh2aMlhWn0iPNiTuYIdgpUKTY9MgvWBIzt2eqEHN41R7InMbrqVZlyR6AKv4APzrmNoPjU
IzxoNB+Ui+YqcttgHOUtvj+ycasHzSZn9NYwpE+2K+rv2isKrtHu6aVGYxNU7KtQDbPr4+DhilPz
jMTPHEwYsoJJsS+rWYTFDH8IRzFHAAtX0FiLbKsha6JLB0reBoiWCPkmOeqWTMKiArVlFmQx8XOt
wyxOnw7lhqjXPxPczctsntuapgNsCC0HiuHhsAhyWdA6YXBo+e8L3LuU9GusNbeN6/ew7DCUjjzG
xdKeOna2FztuOOCygANwOBDDhU4pIxlpR1peQoYXHSsEand4omU6NP6J5FalzLnTgmSJQRCRwhPc
p0QyAgBUIG4x3R8DVkOhtGPjbIrszgQMWkboixSpb5ekHkp2OtJmrEJ6awGjgO6kVa8C6NPmbTA5
YKTVFnvwfQjdsJd9qjVYeZhB23zfIU3JtoZciRJkPCcEdRql8rXYpU0vVmDYq/qgqI2wtFGSBrl2
7eQpx3IHOtlAB2AlaJ9a29RHR6uOQytQ9SJhfsHqQ2skaaAzBnRMBkdqoaZvvZUutYLFAPqa0cDK
n1HP7y+l/NyL6uSgWQd6KAxoPcMR/1DgPz58+Ad0CsN9tRzeOSfex66hub9XQHbr4bxZHMYl20a8
kdwPaHwR5O2ch17JznBG7RBKRlBBlT14DyunFkPg8pd+Ph5ZaUeqh9srbaD1pvmsi0bU3t81hb6F
+JMsQeEL6qyI8ebnvVRfNwf1DYd43cWskjatEeIO9g11ddPuF2OiRekuxznvrbOGXMc0x7pkCwTI
w6QE4XN0jsTID0wJqFP3QMNstA6DrFoAvm2QMTFlNhD4tQunZx5nqJLKUqnnflNDFWrVR1ubZpen
nmegk42HiA5PENo/VyX8sqtT9om90MxtuptEzjcUn6FNU91lerHGeQrliho6ItEbzU2sv66AQzlQ
1F7CRDOWKnHfGXl14Q/r6bnw5ElP4YyokyfBYyp1QmQEoUU3QvYltl48jMgH4lVa49fK6u0RKnNf
YYT6pwqrxXWtmGrx4X9x5f8cV0Ja/He48ldXwr+h0du7foue6EqNQhKkJQABHa1s/uq3h4gFI+jc
hpJuapncAdb7JXq6/2C6Dx/njoMbVje8/o0nXceGKob/kQH/Aw1CFv8JniS2xot/6bbH0AtQNwNE
Uz90CNab92c8yZpjqVk7iURffCsG9gamFYp7Eu0jb54MCPLjM5COXdpnDfB6tIUCFoZoBxke0QKN
nTQM0F6zxiyC9mCCMtDWsY4o1NQ5awSoUYm+C/Td4PALw+jL0UXBxKP2yUxc3cpoL/WK4Qz1HLrw
Vd8LbUWQ2TxsaE6I6K+5/IzmGD6v728Lb7/2wbb82zOrOBW2MfrS7B7RW+ZDY6oXC4+FCx5fWxmK
qJ60TLau6rryGorpiES+yN/31vuIFljpYudP6zAltoTo0Ch0tlGQFAyIYzbC42Fzrx/G5eS1zge5
zCtcWAgd45TXfi6QIEXjmJ+LBmgKB5JWC8HOA9ZI7A00xOaoT6/aEpyqI9XBA00bJbq3ORPmZdg5
mtyi2CzDjJ/iGgAL/bJKM+y2IelDPb7As00nFLNo91GvPCn0xuNlxHY4eJf9YbACywkQjXi3jOWx
m08oKNkX990iKFFsFoi7R4PJYYF0NeTDK5+g8PIDkOGmTbe7E5YrKk8dVBfR40uBCUPoNxU1FMyu
6ZFqKO/tBUEwt4Ax5VDs52o5TwjK9CuChs36rlwtRXPnu2rv5T68LHjqInnWQfVamjWou9pfII7W
Ei4R3PoahyCfZOZgnqsRQKEOmgu2KRoHxqsyz0r7wwJJBUD6EWabIWhM6XCeyXfBXrfxo85J6IvQ
rkhsLcheINeisXQO8xHZ/WYuYsNF2c5QoYHZFvelvHCgB9pTeFGYGBDf0BxgtED97YuHpIymSDde
g08UiiRAeBr3aySugzRahh53dFVDM7gpxykByNCfoInILViD8IcLS4z3WqtHy4qaZzVsLDV78QTj
1PZWVOd2p3xBrABOG7OynNaJJiUM872+YUZgCwU8bVgA/w4qeBXELRtxIBiEE/yuA70s9aNNjRu2
RosyKZ1wkEbS/+gHRCHwPRtqni2kTDrYhSOurcJBn0wOwgUVUcclSA4LvgbcdqGFo32LQqelQ5wa
CfrQ2REFADwQl7FnLyXoMVGVIpi7DYl2SJOYrcpNJUu+nw64jriXzuCI9WNLcDtX1lmfWBO3MuGY
arHSjo5no/nFbFW44umEahD0E0hID8MzR4nigc6J7ox0Jvxw6WzXtkP5/ku+z2hq510w5eHkYUU0
76M/+savGWSwrkVzuLbAFejl+zsQSZBv1pNY52eGooK1QEKn+u6hN5ZsLPR0wBPhAGgSEzWuy/bZ
KtG+Bw3aUHw/ls81agIg6+lUicQkSqHk643roOxvuF+HibyhJeVpRymts0d8cnTjvMAwWFIVOJ2G
dTbRhky72Bb4q+GKk2GQtNGEu/dH28NpYtmIuHYHCuWi9aaHXmVAtlEPFGzhgtvcn+Z3IXWRiBdr
4KyRco5iiHw/lw1aceFG1FhZr+7gR79cWPm1mLZPiJBePTgttbM/5BV/6cTxyWqPb9LrwtFT3F+d
5w2U00cUHI0ryRS0E7u6E382xwHx8fbsrvVrMa0vqIW5jo4ZoAFElTQlf9nb+UWvLOQQtwhO6RWq
fr4axqcN6rCBTp0jhR2mtvG7AuZEFgMhkH4J+W4/CZR7+o1AoN48oJLWOwYFksfoR4UQyBEUCFIo
q4tmE+ML/hO+93z8UKm68nd4WSjRKXwT7haG/Jhllra8hDa/qLbBlDbEqv5tV5Dat++kQd7fwBVx
wGhb609srT/vfH+a5P9l70yy20azdTuVOwHEQl10QYKkSNWyLMkdLLlCXdeY0RvHm9jbB05nhG+u
vCuj8W7LDVsSWIEk8OMU37cPmR6bFp31vjVdf0nbZzXiJf75iEXJ9isQslq9aaLw2a7UXeYOp36d
H9rWe0rdDv+oPKBB+V10+jtKv3DIg9XOHuSpQ+RPIbo4pY6uqZUeG0omoguYjf6oNTvDtK+MNiJI
5RzYjoCPAJwCl4vqyDEiCogQHKEcO25fXuT42ZIvCBv2/KJbNeSCvWQvI02srcycUhUlppVDSclE
g1DTIKD5xd9y+KQL6hl99uW7V/prOZLUnCu1rJ4kESJbUFhcqjk/hwT7waYYQYYWI0fr6bcgThOh
Rc4OZTOuXxYC2Tn5l6GakAAU/dLZJGKIyvxqjJ1NdGFBppPbVhe6C3XvEhvsVYJsrkY+52V0O9vJ
2jt0NBrPCCQvinHSy8+a1UpkEciQvKw/isKkJpqtTXQF9EZai/TTodVGR1F+unF+QznLN73xE3KO
N9mWKMm1M9+OwHPZmmbaS17q7yQfz2TlsinmJJE75txUSO3f+5gTyQPMla3yNGX7Ohr6/c9nlM7j
WGLmmMybtFWICfLP8TA/b0w+AGapV35OU+W57p23xrqBy6P6w5L6RjhnSEN9JfaQgfKMcHXpPBlh
CqBVi4DMqBxWy37bWpT0jnQQK+hQ7cDL+xcYpWxRDJBt9tsCY5Fu7Az2zc2X8+/Q/u+E9oTC/17U
8NdJVv8S3vPIn/Vi7Q/LtVTNJLTHWPeLpkFw2i7znVRu5H8ZLvAzvLf+MIm2Lc+lyCzKhb/gtBm4
5oJkgn6NpFbEF38nvieClwD+1wDf1ZiZ7LhMXjH/Fae9aolSZKuL1QEEjhQ9pd4aEYSv+FKLuT0W
JnJMzmiERNJWEXjD1K0Xcd9uElydVouzd2IiDYS0wE6upJkuxUYpMac15jr7MaHyLAXOjgh/Uuxr
g1PWtPe9vZ4G4oU+qS5hYx+c7McLiVopdaozl85UV4NVmjZ0OWebUE6n9jGheiZxR1B1jOu7ulIh
u1oHV0dzjDBaIj5q9Eh+UYZRGpWKsbybdfDHyjuAkwjs/nktspP+mCsEbR4suQo3egvrJv3UuhR4
uPvUG3432XvJSqRyvmrOVrDsqdBgJaXx9DIVVpCwSNUs/Fbi7eUmCeVG6jymV7wmSXiSuLU5c2hc
GfUVcNcZxEuykshw7cY68WDq3R7comAJlpe1X6YddpbkobSn47Kmx2GGIowg5ptZjxCz0K3SpfWu
Br3VAnCcVaA6yrd0qq7bdDL280gBb7Yew9TmsmcTabrTetPl1nlYId3UxEJO80Zb4VFrpw8A3DNa
cp6xo2az4AdJyyDS09ovTTqwXrU+5C0pXqM3rx3u0j69L3p6WiNlDH31dnWDzCrdJRB7Fx032ciV
3tEbLFmEBHB2GwqGrY1nOO6CPsrIRzzonwYLfZoNiGEt7JxOXexsaB+h0qKdHnJ/SZYkiE1iykpz
LlYVP1XZ8NioKQHdREzveA8G8KsOdRzhEXUtu/3YOEBOqNtBTFyGe2fuVlQpsULp+Ovcx1xdKSt1
muKraf6QTUhznarikjwNgec1SDBS3P5lafrpQK3dXCZ1Z3VLczZNOgYWWU6cO0BfHekrwG/1YM/H
Odf8ZqIKx2XI8MEXnaX/MHrHVoCW92S4Wz4guYBkvxrESMkmJPkYyAm8rjpM2lWkeFeSNuAFPhQV
AR3C9Kl6Wm4tPQ4k87BQTzeCg+QO8rc0L2L+RYsG8MTl4LszXH3raYQ1/fzeOy0UEz2KhPZkHdoa
ISCUBz7Emy3k5zY1QZhCvd3z4iMS1nNLYXGex8CasNuBoNO75Tzyd+rGxzBaTjMCCctNdupgn0oU
+piASBWKQxEMaXUjrzJjVxyRAVpUmzKAS6aa7oY2HYmpIdejBvAWVIlOojzVRn8xIxWSQKTd21H6
tOh2vOs6nIM9nidwMW3ZXma0gaKFrUbO3QenKE6ajmUBsVVO+U1L7NO0VjcaWoalvJX1oKbwrBAi
Jat31avlVb42AL6NQGoSW1sF25nRBPKr5G5QxeFxX8l3g43pXIs1lwaQOAQkrZMvQSoV3aCdcLWN
yRSIeD6ZiZqK6FHCfxGba9gXFPSwDWJZ0a1jLzkYpORVVQVpfeXOH7QiPZh8PluXg1UBGOwJwcpl
qq1AHqHOUzAQ8xYptWgEwtp0znI6OaTt8qQaYtrWcvyut3ZJxboZUyvUud/I6stKvNotPuzel52Q
HUq4TR6/0mJeeRwG2IOo4+ULl+crUfamNMu57ZTPRGC0TORvka7LepbrIfFaSwf/kzxNRjqapJTS
2bVRiai+fFxBlMijY2IykwBMDgV5IyMiTckkk4TWHdWJKHN2afI2b29LQQMtyviMtzCjE55mhFAh
siv00AWrr+y6DtgtxdI3e1HQEVNRpQGJ530hKPzaj8sp97JTna1fJZpOgYr7VTlhOKgC2UiemkC9
G/eqkV1Hs3E3mBMAD6QUZvMlXt2nREWtY458oKQy7fIlduHEjUw8gILKwZ228MkVsLLDxF/bndcV
6FwC+LGERptHgGbQQ3FUYW+jUkOjLAfz56M/kG1aTxVkU85sfy7hzeoAYEX78OaO8X7bOI5SKVFM
yvjzzaQggGiGJ8NdX0Kj47JW73VVeaqm6bko36sGxHekGzGw22pv9+H3wQaVZYEt70Gh++MwMIlC
S16qsQBRefK0mmkGgOL9iXODhCh5kVewkUwly/TcK96D53Q3JWGnbNfq4dnkNkRqdxTP5E+5C+C3
D1U1PmFCf6jbs7IuD06WvkIYfBzL8bmsbtYMBNYQf6Th+jzFyWNdcMFL5mM+hE+xrb7oYfRo2OFV
WtS+/C3b6y58Kvr+kTfjdPFH2ZSo6/XofQoz5bnXv/RuejEbb0umDdoi1NSClDpfDiU+DMsAjGXk
qZciN76qyvy1i5KvSjghmZgPrra8e6mx/w1Q+A1Q+A1Q+A1Q+A1Q+A1Q+N8FKIyomCI8MGGqP9jl
fOt0kMcK4/gQQaHaZYkrJP74GbCvzAVorzINqiJZJtztXZrbz5WTMUKqyhkkAfHbgVM6hPWV1XXX
sVs+/K7m/EfVHCaEeYaKl+N/KuZ8ee+/1d+a4dv6q1n+Hw/9Wc1RmXbHVBTTNqm9MGeYvuufzVrX
02wHw7t4WJis/mc1x/wD54rUajQbyzuOlF+6taph6+zgD6/833KomOJ1+W/FHIo47IFn8Xw6haJf
u7VI7OMhHXvUfwhPDAzSIv1SDVIe1GFKxNCY8k00XqEynnF2UJoSjN2VpDeSHMnfiKxps/0oAUlq
6jK1I86eRUsmyjypscT3ki6JjVzSWmnsiuZL5G/by/Ag0bb1hnHh555uzZxWCKy+d3SHxEktZrOG
ck6mRHuzsf0ZJUvpgcCRqgjWXBLpGQGL5M2Sh03izeDJRJIhbWCa6HghHeSE9dkqHD9OvrcmLVFy
WS82Ang8aEZsGmiyVZdAEZ2tNEwXl0ItvQdx0PQJSFXndWt2/tNpkzTQZTMdoyl0PSN/a8SYs92a
um6w9N7d1gVN8e1J5iz5rsgg64TSQhv7UYWuCfuzuLPFrC91KOk0ys8UGQ6YaIA2DGqjzShWelEe
VsUcZDPqP0T9ktT3DOLBdWiv2lF6fzVuRDFHA/m5LnApKus3C8+i0AJUBWUKJQFpK07gUDdRJohc
JpjtCjqTipeSiYcAoaJTRddBtJAIibbHLe804ZCo8DXTuJQUWtrvm02eyp/kyPI+Mix5ZoYi3dlV
CEjkxWS3ZylSUCi0w2UfO0ylo+dpDOm+Lz+JLFL2baLOIPUGDC5nSWMlvVzJ/RS8oqjhfRvvqOSV
yOWuJH2t6FxreEylBflY4zqVzPJnziqW6iz+buBRlfpaiGdVahYOHlbpd4Y4DqXeJp56sCHf9c2B
jPs1ERtsjB9W5dl7McjqOGUjOge7UsyzGS7airkHOGpR8UiKZ1B2lA5j2JLyUpYEwYZC9VTgwVBA
fSeOfejnBVs+5QbTOFj4eHE8ejTsyGUlj5W0XPLdiu77kt7r/RD6jlPdWkX20TDx6ZfBlHTfIm+c
dzVNQX8YrMGPmKalXXUN/h/UB3AT0Z36xd5AEClWR5H6yE9g3jAQ+UBBANu1y4WDQgxfqHQGpYcj
/1KpszZYPF2ajfzOHCa/A342gtExyf6XoyjlqmE8WPl0li6PqOXUYtg37YesuWO6FKQ9Tk+KwJA1
rsb+MXYGpixS6mITHbet1SPdJmB/AIbP0o4KOXhiiq29O54qHRkbmLBGCwpOZBhCJ6cQUBKdT46r
FE3TsrwkZr8Tq6zskUZVUhsxN9HFd2BuZrN6CQs6sawFP94HxIkU8QI70iLRCoFTTwq4VRVoNEpF
9s1c4msmhB3lFXX9R6NUdH1w7o4mqmRhjs3Q8MSLPEUXiyPXihnj4zDygOoDFVpDS69EgyhNqwFZ
QZIXB93ciY5QxHUL0sMEiEPKqapRqJPPfoWaqZP/i6l4MyAjOFYRHoN4EtMsMwgujqUg+c3OfAx8
YMj+xaBgKI+taYjbDhg9ei1dCXQdGGhJfQ02duzogWbD5ODvHK9SRDlHpbjClJs56Y8tmkGRE2KK
3jpsAstQafcbFJp01kWKiuyHnpmBOLilMSWKQrEZyDIYevSuw2aH04Nignf6rlcrHI8bdRwDYXFY
nX0S48Tv2OM/ij3+4XFlhOm/Dz7gx3+J/+//+Wvc8efD/gw8aANphByqrlpMAefC/zPw0P4wDN1C
Z0nMQXPnZwvJ/kNF/+V5trv1nSRU+VMihoMVN4Jj6a7KZN6/10Ji3O+/RB2EPq5jiPnBtvCl/xp1
MGGzdBwt7Y5CLKDe7zA6RLSUVY4IZdlLFCHX8pDVRi51cqES4UqK0ylkPIZiBdoMQk1Krhn9JkAz
DTpci9ob8D5fDuOJevSM+xsy6b7WXmPqjHI0ixhsRIuNLK1iypWuIbaJzdOrQw2YAQAMIKArgGay
Hm7XPobD+EPXycG/RSty4VJjIHgpwBXuxlIgEBysSfuhAXDG9a5BKyzBziaBpz8uv4v8PVSNw5pf
/ywfC6y+8DwKnz/8BOJALUbzBH2BNU8K/mJAVVQ4K+qdXDuF2SOfiVSopYfQQmMxYCQjmQJQH6mU
k3kPlNuPLNtZCGF48U7SmJK217LsXFDzci/RowqvJSyO+JMCc1nAN8f7Fr126yLcZhTrrhApdy2i
bjuZTZwByz4RwTfB7HPm3VZZD8LMe7LnpKEv3fGJi1h8Zs2t0aqLiHxJGUERZg+tyMs9EZrjSb7M
Ij3f/gtRow+0p45LbD71lQoUGsF6KtL1HA27i5Z9QNOeWbCqYSAjARHB+4zynaZ+LEL4UiTxXNjo
A4hMvvshmBdhFcLhY4iaPkNVr4u8fvBirtpL943pPjQStI7qcKIF7VR815ZrWjlFwKwe5MB6+Qp6
Wr1TQDpVhprv6rZ4Y2rhkUGBsL3VmKkUmqk+qUl1v6S3zbSL79K7PJreO0W81E333EGiLm39nEQ5
4EvghJs6iLMAuXOXPC4s1duWaVFL3y3m3dgNb9pYvzkGcxDkWRoTOVFaiMCIzX0U7Zi3SjF0uTYi
MKWuh3Rx88xOC/rFjOuFvaQ7L4JJqXDTkgwraKEUY6HtPCWLedGzjrlYNEzSASFA6Hq+6Vh+OsFW
aAvvcYCC4DvJehcbDeGFjPqqWNMd0oVzkc3Vjlz0W1ZpmIfdYvBLGxl31L60k/a10WooVylOlcpw
p1Osrs9K+5JgN6BDF42BYap3wzDxqSlwHGRKYbRaHYNzXNCO+QufPOGwo7+qHWY/+t0R42j2mCAY
hZh290s+EN4Uw6teF8wlrBljNFWMAeqYeRAP88DYjXLZDUSPO6ukk9nPDmiTdHktarihakyHz1i1
vZVEa6A1+cr02Y8pblqus6YfUb1GWG4cp8i4ceHvoIZrv3lK6fjlnIJ21bMEMXx4gf57qsesC4rw
Vi/qq7juxrNeZ+5Oy7AeTDljBiNVV/bI7f0QgwHhA+tTVxkfk95hsheykIW5UnuSxO8FM0YXPSjj
/rB4A6btInpbrQpXCf1t+rhttOi7qVbdIHRQ2aC44TDUD8CpG2iIlSGyl5FOaabpztG0lie8lYmf
rV506PW7IZ/f2V0kbB7BUmQa98pYKKducvBu95icmnRvZMa4L3Lb29l2eVTS7IupdTQmLKYkrWU/
7Gmh3WDsVVmplpvIYtpuylwOBvip3s7J4p5hFfulLe4UbYzgx+BdND+Fo1bf1m13NI2QNrFZgDPP
7/qse1QcfJhZlAktBwuncehoU+x0u3+ccfbCVsPCOUh/Ngd0wmgFAGdXY6sMO8KnL9bS3A8TDVQ9
zvmi81umnZhnA4A+RHjOzrSfK3wFJsP+9OZaHXAKMW+M5BCxr4VuprCdADnSc5kxQllJhqfEau7q
Qble3PLdW7Nz5tXZyVbLae+wSvr5OBAo5Y+1FUt8GfkIBRd1xeE6Fme9Gd/0lBFNVc9kYp2087Q0
IXvMPGCYAfTm58Fj6pSleEEzef2uVYmhHTN/KNEIxPkb2ccXlss5fs2s9Jy0DJTWk6rdeV36IQZl
5EcGSwJ4Oq5rA3ofzXnSK6AIWE6W69xihEmtt58b0EFIkwEm29ENlwkFaTRkhbQ5GEX95nbp9yZ3
H+aG0R3lcHEHQAza2mBKz3aWmSz4T5pbhrHm+9rEOqJMDnmD7fqGdGXTCH9azBQXa2Kh8Sbj1ezx
QE8DnvgWdCh24EpNm1PpNJ+1FEVW1RcBepVDA3DUn1lp9QQJL6pHrq6zjnIgjr/bK9/U0MAYs43y
wc3Nx8mzD8mQfVi5KlW2wjjrvIn3sE2DWcG0VE93s8IsGrTIHHYwtHnm9bnvksgvAYv4TvFKHjDv
G2u4jCUpK+RKVHxGVfvV6D7FRs/w6Mr1CxKfvBwwiic1+oRGf0GyujNiWNem3u/TKn1OGNOtMU9E
uzO7/kQC8sFgHdQjBXy7t16WbLlzGKIOKvIeVvptO5eXNOtizCfjezz0FRqy8dIigtjNynwLs+yq
raerygGbpddmRNJafTaaEn4VRxdj9V4YxUcpz44ebM38qkao6gomTV/qOAvUuf5cpa6BcpURHZnM
EwGGEJakOkyZgT+OznrQuLyuztdJNd/ionpBKnHfIaL01SWSPiQogjSkoV1nz1bOKLl52fdr+TBj
1yvJw4yOoXapOzyMRdntsKt+VV0mv6shXEIEIi29Ql9f+JwtNLxFpDwOTf08OB+KrHxtSi+YCofG
rXooFcm/Zi3czW2DyjzmI4lN+wg+lmPTapHwhN71WsRvugoSpPbaz4yA29Umekl1hImYNp21S2uu
idW7lkE5IX/d9Wn7OW1XXESufY1Y42WyMH7pBqtdrNyWiI4O/Tic0pS5jbO7Rlz8zbfO0ZmZwTSU
rsqBzMYgrUIF03i0MIoer76fDy+9VtzSIb2p1tt8WDPk9N2ZhRarUKxy5ZpyMEwtpr50ffr/TOJ3
SwK2drfJURulPjprc7cpWSsbbiR52a6ZdQixcxA59pMxMO1+U7uOaFwLNz31IopthLmybvyP5jbL
wo9K8xVj025dPHgycA7MWJjJqsUcjhqlvvW+yWe3m7bfHNU+3g69dU0eXHJig3dxOUz8KOyfSNcp
mfAq8SqAEdHQ/hDXxrfNB/T5DDv/dR/kAfLAbfP2Gk0zX3SqfGGr3czxdKqFNzWWnA5Dij66jbNv
/fz858syh+rSjO1ZUyM4M/ZXxl5++SH4FdUu5VOa7hJnz/nNtrmopsey8XbbzilG/mEmam0ETLNp
hrd92MYAq3uV8Z5c1+1Hc0kDPdMSmuSIh6Fz7DuvfNz0w84MNUGExI2Z3hTst52sn3pQndtGc4p7
Tu6RqLX7mCT5XTIvWoA9hBmDq/XuNjP8rHetUZ+Q695ULK6LgdCnYlzS0s1YnaFwjl16YWA44ifq
HsMxK5UXVc2f1mFmZGycvLOBL42FWq+qQ94zKRqEiH7oFGpImWdTrjBdhBPtNRp6E1KeyjTzfC9Y
MJEI1ww9n8micvIMsTmySBw1+PKuQ6HGPrWo2Tx9OUptY8Yxxsi9QbdONfdq8CqLndHJq8+zOAnI
+ucWNQgVU9kOtfHEgg4CjUoJkijyEs4PkP/40SgcLVLUM9SL3F3lK1ZzZS/cLqmfSi1VW91jT7Qe
disjm0N8tPXZsF7QJjFeA5kORT6FwLWDH2biJZB6h4DhyP12K/oTqX1ICVYAcrAbyqE/eDxbhV5G
oGLiVROrpsDFpGSBW+o4IDIRutdcP5IdHKRCwRwlBgZTMskXyn+3rU3lhGKw6+FJZrOQIBiseBZm
mGwfEcTYqGrDadzHCqQ4CBEMMgzq9N5D2JSXyzlymXWjQb1Dxy+5FJTVDpEOuZfFgMmJpMtpqbxm
ODhm2NMVZ82wF4BpFncXxaFAzZ6LPFGQEGjcfKbX7US96Fn5WUl4PQounPBXgoaQwrW8YD2a5wl5
hMuz6Efh68XMOrLi72IPlSMBZddRClNSIRtRKKnNSJ2+Yd7OWcys1C5R31xrFWU1HanliHEbcZSA
8OTY0Vts+Eiy+mYBRbqcxaC6kDgPgqRvm2Cor3SG7diwMjlGKlRBsHeupEK0uYr4woXrlmNtlYNB
9mmE4N2s2UVDWO0m9gfNNmayjf5NSeKSOHQe943L3FvbYPGxh3Hvjr23b3p0bwvdBY8qet1G3YFg
x+zIQ2Olec+qEbBsk3wHUvlCmQ9rtwthvevCwCrsR28AxRhbDUha+zmJoxQIJOcUTBVmlO+yun0h
7PT2OueODgxzXV8ihzzPxkHqa40BUfvowZeELGViRYu/q0qMKxqevReZzs5sL5baPTIPrTvrDP6M
GXuZ6tXZzjH1di4hZ+MyVkQZVPCBqr8okXIw7OFBHVdiKvK3fM3utal/Sax+gT4j5gu56sgH1qLB
CzW49fQmTiO5PnYstFXjWaA7ttFQvB/AxAAZpco8xxTv8Y+s0KJ0iwluQ8IFEJMNtc9UGU9yVgty
cEPlUalNu565NB0Dz/je0eeLwVO+82wieQSEiQgV7O56FNSXVT87TE+SMp/ASVYNkeP6KjpeRnxc
FfqzO5u7UR8PFSfnEBoM56rPYpyVauOyRid5ETn3GeqwKkqgFhj88SuVQXkDZ9Z6B4B/NVGcFtJe
wSEzGAgVTT8rIQVSB50+W5QvCWO+dhqp8wYoW4wk85WvtVF+kxX3Xag3azt8buKjxq9xEX6xYBVl
/XRXeM1lFWV8a1p+EWlYK0T6XsZV6sODIQAmP1YGkC3q/IEqkLWMh8RlXeQNdhgIhqK4YZxVIIUi
4VEqC4UMf8RSLTVeWRqF6SgkzHYFpN4GNe4oeetl0PVukIfQwJCjtSwoYpt1J6qoHQ4pVmnaDX6E
S5rUQagwBbPWpKe16RUrtMQ6nNtm5tJtEe1whkftPlu+xQPIGWrJo0RCCgYbuEq1Zlw3gJfUEskk
K7nVU29qMLnRULPpxklVXTwZchyJis1eGn+wrFupQ9uNhWEfSic9Itl3ZsscworJXB2Bxw/uTdE7
p9+l3P+olCsAdJq4/1MlN+i+MAu0z9//Wsv95+P+LOVammEDkbGplLk4AP5ayrXgGwJw2fAxfynm
moj+Aad7lkXP2XRsXMc/i7nGH57qEdBTeNWRgYNi/Bv8GE/a1L92kD1H1+DaWCaFZoeX+rWWu3Zt
v1YWxYQ5cm9sczQuRhtQRUZQK/8tq9RnmFHK/MJmPBv2VUsw4ALvZj4YFwCb4ts4pDv9U5xF0P+b
g1rvBktjTqXyBVfneS0AgYKP/57Zen9xtL5HoVv7jlYO5wYToeExsHCZY4TE8z0zD41LmQbK1DLO
LGeKjfMyUO2K0jzb1Un2OPe2jsOYgMKZz2HO7LuZ8dqaNQM0paAhft62MlaeQAGO5403zKlA96pc
9ZrFpCnCHwwIQuLTItTjcopLCVud6IGCdyysITBHsjq6qVvRGg6KdBmtaAiiYmu+ZhID0zOTUrIw
2cUJLZaDyWI2GTsvPPENJTDEwaLeZLdpUp8y/cE1OjgFyZEGz0XuK7VgKXzLz82sOhZXMVz0aHJh
WtAYzaCCcBkRL+xEVIZEmLLHjUOY1apwzoyAualnUfOmMUQXWpDMhDoM1XLs69OqJx/Faq1h8pIG
u9TBlQH+lHpuFa4nyKxtW7tISx5+2IWBMJtdouna/UyDTVrD8h66+rbqGf9EK36CkYHQ/1ZsEdKu
lxK2Kr405u+kw2tkm742qRf5JEomopCdyRvDh7KBcYRrsCF1Gv0ijV4y8fNErBYDUXBJk5v4W0K4
Jn5L3o2f48Ewja9x0zK8Jd0YHXKJFFaHC7DFJViTrmxX08CM8QSD0dHiz6lBBK3TLeTjUtacq7FC
2OAe28W5NufXchIDAB1o1mpp+0qz2TENP5o/MMA0TEvGVCbv8TImh6HsT1Me30fDdTE58W06nI0G
4ksDRlYx32egskp/GUDMiuVWWt8xF0SC0JMCEiSZ6UiOIJZmRtN8EXPIDLZW1NMiC5eGdkZjQ7bJ
76Kkxs+rAb+dgeA2JldgajnSie/jpNpvDf+URj4SeYHoyI020oOQEr94ikd6f/JTpAmFBq2J5vi0
vMEy2adu8TlGpV9zpZYefUncnbjum8gMSPw3q/FM37IF+qvYn4qGamp97RHQiyHYlesbDmQJZIwq
+9xlh4LzBjP3ZvCVj1Dg7AsXX/ESj+CHxVdsIfy3iht5fh1I8UxmIe+pBl6cADEW14D08OWj0ONv
Kqhj+fxczB0LCOSQFGECiSzy8R5EclF+zqvXH17L0bkDjRBsts1NAZ7X6dsatVIHeFwWZmj9NHUa
ZLpUDqxXS/sgG5WajFjDpk4+ItoCg4i3QyoinusB6QhWYmQkIvCQrUnynTn0vk2+s70hYngJ5KQD
HqdMB8CiK31tyaE86E1i4BTPZVXfOMzrgQXkW0hccqQuLeeXfIw6Ehg5cCf9mwcwb82eZmUAU6Jf
pMPt0CyXNrakeNLJF1On5HeOk56lG53fkqbi3wa4Lx134wOY+O1B4vCUVwa5w9h40AGc6fL3glxd
/l6YvDmwyLLqKdbrmns7eZmsRMXDmYsnFLIWdiuav7Y0gWkGw1MKKJoatIhJ9wkjY7rGLt1jcYnL
Jyfa/+0IFvsjJ7JB11mwWyVdaOMk1geNznRBh1rM66yNZ0c613SwF+lkt0cxDTBhd1cQKJr0u3X6
3glNlYo+uPxt0BenGh/k7BXz9Zg3zOBZ5VH0GjIeQJa/KyYVnl36JlFfXeT4NeybIeYixRdR829G
7lRGw2FEm5Do+0BUDS6cLEFuyscCSp4vj8+cL7SGaSGKA/l0KToFBrOWWfzER7tAGesKuvn5QXyu
XotE3WON98ZNcCDxmigsREKgYWCqLOrNeH3sagl6wvV0Oqc9PX6SO1EbiGRAJATyu+npMtSe0A5t
DovmgN9E0Efy9ZLrb+oJRkYyoThjSPR8zmQmMFNdXS41Cyu63M8I4bSitBCPufhTZHkRyc7PpcDA
wi9qH7l6ybIhP0vmUPQWNIPnCY6MULgirFIZTA3UCUFXz3C7GRoGeW175TQkKn+Nvq7QdOlTX0l0
Koec4ABiWDYOpQW4Nit8G1HzGPBuYrg3GfwbQKEi9rGg4shmE0pO/pSy2K84T2q+S1Bc1zZEHQ2y
jjClZEDEMsR7rf6S1DOb4u3r2QzHvJy8SyGnSiVEmFMIffzYMBHT7JwFUVSCE0VoPwwBgf3D/DIV
EpCMjwghAzHkKJC9Yd5FDDdoyucXs6Y23Q4ofTqLqYMZ0yazCcRpq3MFjHUHphqVs9bsTpH97lE1
MJL6s8NQAKoK3UuesEaHq98pA9i7obR29BxCOK026NHEWB7mHNNGaBpMZitOtpfP+PvD+5oiH+lO
UOKjxJ55Y4bNlzoewcTNJB74NBT4td4UfTTm+ME09jVmEdnUxNFjqSwf7evlvs+dRxXjSIbNQ25L
4o9lZd7KozJtfIjH6GPqKJSS44vcLE8hD6/tLNCd5rCo6O5U9Xq9dXiNQc1eZx0eFgXwEgCB9ONF
vdZF2L2xRol+bNbABGNJo7+8SyzF97jAiS9MFks5l+UyEJcnyzX3m36KRru5WBCOuBuHttQxSteF
hYpqjMll2zoHAXAY5rPIdlKN4wq0RC7ZMKukZMg2E6oNrb6IMUQuRCK1or9LXgbGI1pOUb2c5buN
0xmv6M5iMRf6heytCcpPNHUC4RC13AqVK1rf5OToHfruJqlvQs04KbDN8zCcTXJiLFRcJJ4r3WI/
96+1ckOb5pCENR0mzng4DcJFZJzP5tDrAZJ5qXfo8zuPEiITDcVvVarmbmoG+AM/fFvmoFLNSPay
xGqEls1CQc+rLglD+qQ+0A/GNfUgzuWdLEYUey4p/bU8Y0YmQ1JSrhYgyuR8E2O/3GUygEq9Npz0
CvGjfMo/VViyEMjlyOAIs2h/kz7KOiOsMIeShNQoSEs2OZmUDspJu5RICyWNFHCVAMZkCAT940tL
XUqK3KTPC5+OlOpW296gAnLREIBbtPK9sSJu+2Ywb5JgjJyVOp9cuSU+KQk4xJQof8tnLFeODqFc
QaN3PTVZdckVfU9y2+XxAXJMXYWvNgAHax7zg2Vpz5qJkMPVzesk7G+LRsPJVSCfcDA06ZG1z0un
9of26BEkpnxNu66Ig95iKNGs6m/xmHypIE94w+NsUTqAABfE3k7XKaq7+jPAmchrFUgcZupPyGZJ
7PV30HAxTYnbhVb1qjNSpapYGMqs/mipAC5DMnpwFtm0L+lqnnrL+5zR67zMzywINY7BDktvWYFE
vtO6tNm5xppQpF3Gx1FjPrKzmHeGtTP56Jhz11o4XIv7yJvvp2j2rqCdxw9j3jFmwqDc2dPmCm3K
eKuZdH7blNZju6onzYwvWj9mV8y1ZCaOaX6q9LnT/Ha1Pfaqgdmn9zWlawYZN1G/Xv/5n05mNejN
euTKORCAD3dF6/UUVE1WfhfhxIo7r9CZCGpkinRnOOXABo7DYSmKD3GmWL8ZYv/ZMDZNZTaLZpGD
/3t5mP+evv/Xx2/te/3+izb9z8f+o7DgesxWMx3d1mHTInL9dXyCy9QE10HgCmfgrzIx6w+E5w6C
cVJ+1XXcX0gD1CJUig5o3Vl9Qcn+jcoCS/x/ryy4hFYiUzM9JGSOiiDtrySxdWQakDoONTItJOWl
QGJAUe9ASqGcbt0zvNfTALXagl49CMaaUgvj0LP3NK4nvw7ngVGnQK9XkB2l8DAYvJWD12iUJwjh
X7vVfSMV+15mXqCqTL9k2zoX9ELW78BxbmnvcyjbgTZY120+fJLbapZZBCqU1ILVK0F1T2tPO5h2
L9Qfd+OYR83oDxUqGZQull3swyz+1OcsE9tGYLsTwGoaW03CMB0/u40eK704Vzqgryqv78ciP1Mj
GCklQgdN9K/bI8Y2JuNPXhRhqDPCiHlj8Ca7140PphY5AEnZAz3qcBcbHzw9YZqzkMQ6mwmjxCKQ
Fq4dA42Q3G3jkG03Dy5y3Ug9mXpJihc9ucIbi2v2cR7Ujwshz7bXhQDX7bH/iLQX17Px5gzePpH3
vu3qHOGft6CeZSgYUqGYITSQNxouZONu7aI9aj5sL729ao9D11/gsurK8sWBAS+U0Q7b93aXUvYb
yJjbXa8Kl+/iXvwIMgcO0q6fd+NuoLYphQTZFgGLlVKB+LBFN9gTDHfajeNlRyHOIqGquPeKXFCu
wwJ9kEdv1gOueBv04R/PUHXRwVC2yWjb4LuVBCQjRiRHk0KLVC3EjK9aNEkGIPq4GGBJ+utIa69S
TiL8kx0R2hacf9J4VtnQuEgGrbyErnMQmNYwaBdJWCV8qJ3pPJCwZjY1CcrwVqHBGhrwMhP6khKL
71mqHFb7Esd0R1baPjSDzJynkJvIryRD1OaWks54FgOsmlI0kYGlWN0ZS3UlWDQRn1f/j73zSpIb
vdr0VmYD0AAJPzExF2nKZVWRLPq+QbBJCt577Oa/nHVoY/O8oDjdrdCvUN8rQq1kZVaaSgDfd855
3bh8K4VWbc2ts9GvcL83ZTev4+5eBfGPccjyoFqh7PhojEpE3a5rYvO2J6ckiszzHvcJCkOofsHR
rRuOLakjWRTsExaIYTdDdhcNzo2L24YMT2XQZrYk0fGz6btnzEbhqgAL4lXXMgZXbSMvL3l6qXIb
mZbL50uxa6t/wf3oLvfce+YQ+93j9KaHiLUPX/iNkOHb7q5FjScLMD1zPbx1wuIilbgKen0l7ShH
MAjZ5Gc5RnJKZMG/8G86nKLAXIGvZGPsk7mYEeFkX3fRSc9LsCzRSEh/gAzIOmxMitkhPo7QDTom
dQp7fAIVrNX49/oZ6TWBy3jkF+2JwVu+POizU7QQw1reTw7jFf5MdUzZNN0753V6awQw6TkCEf19
T1XLV4qhAv73NDm07bKgVWMqEr5qL43v1ROumLJ2yMDSkSIPSv/YTzdbeqoTG9MlqOSUcLo7cPLT
GhHcCmir+xVCpdpLx3WbVki3ENfxTFHPG7TxycfxRECvnl9+NhCCdNKVgBsGLngtgLKGB2UYPdh2
8aVs8XGJhjPXJM6sZnPtbY+lZi2XY94QPVe0sAc7D/DLG0pS2qNnO+JMsuwa9of1rRyt96Gd1+eO
apOldHxYzbY8hfOhwhy/uPPaYDtjfxCcqc3TU4r/CqbBTiPv3qfNiJ66omxIo/Q/rJZtw4w0P9SW
izEaHlK3abRibwbrv45IHFi2yTuXs+GfhjWDv4d95GF7Dpeo02/ftRD9ajH+MHtmbpznPnTF+rs5
wJGaK+upNnGnFmMwxiwl3zmE1QeXcuzkiV2YWea5bycc3MQ8TA7TJ/ZHZBEOQzSmHADaYiqm4iwu
Yi8SdvyZNEkbwQblYlyNDFfgOjqQHhuxH8n1CMSGtMSLNAbzU2XRildQJhuok4k4lJ7YlDNst0n8
Sgei5Vp54yUR9zLqPsZQMWPDnO+iHHPENiyg6UDYHCFulmxNnI0wScu5OPeQOwuxPIGgDg8Vc5xB
DNBYXFCYEK8GsUPt1H+ZTBgcmJEeQwikqZikFpRSS9zSBJLpILKpWKeL+KeWmKgBlFRoeHDxjMsk
rmqrpBdf/NWDmKze+jiJ2dpDcU1Zp1NxXhuxX7udTQsh1uTuEYKsL6KsGLOZvPYW5j0RZFpfrNr9
nlpM2wTKbQn1toOC60LF3V8lh5ybvopfNTMJe88bxN1RDF5LXN5QrN4Req9F+Hclvi9ExhNOcPiY
QwXG5QYNlNjB5vrYQhbOxRp2oQ9vM2zYxGu+U1JVJ6PAxzsiP7A7z+2MITmpgoXiBcvyDKPrc6fY
Qbaw49xiiL3F+Xiy3BeGU6+dMvZwdD+8GxVe6Cc5BFL3AekToz/jkGDo1dxOOEUf55nww7ROz17A
943xyceSawZLh/G+cQdMRw71kwGUGnstg93pIXUOL1Q+5tE1q+48VcYrl/zFEQp2Th7jqmDGURGN
KVmNs0IbZ8U3urie1+Q5BuQ6cjZ9EwN7cYn8GNfizX9AwX8LFPy7UONfhkvgFDZ8+R8vdf8HWPC3
Z/6GC6LsOLiKP/Z9bL+on39KPJCdotTAnOsnNvibzMP5C2ZNFNSh4yC8AFX8PTLoBx4KEIfksx8m
wX+ifqcV+Mf6XZlntAHoSUyEHsItf1+/9x4N5ZT6ORoiIsMcD2uqMi4gndYPmu5KCiFQx/cyoITH
xaVO4iGBEJo8CmWYqhlnp/EB65mJkHHkFRZUFa9a95Gw1jfp5zQm0IgA9YNzF1cgSKQoL/krTaPl
PySAS/o/s7eugjfy8oNTN2ezWTH6an6VcvLnmxbbFbsnJlq49Bw+9SX6SeYSxTbv4+0Z6sMCLccM
0tt2nG4trKyoDIStNdRrGG3Vifm690obCg3UlRThQhlc5s4f7rYSIN6fYGBDkz8ezBTSmlO/Lmb2
cDt8jAP3Ex6k3rHLujd9M2I2+NmeSTMOt7cj3qBSc7TAWyIY5bZ1HeDYltVdlfUXURhEIAI6vsDB
YGR2kcdxxzcjboZ8fccxeXjD2G2PFxXzCleYG/2SmFdwM+BnYGa14CEojhH0/lNOUlUAKCi78sqz
4M9WOyNKvBC5LdmyVkVF40bVVSQHEjqxX6ISE4UpLIADAuoGnwktA3oS8K5GD7EWKjcfVA5qysnR
azU50fDJjfzipEBGt3FaW/84BicvqW6aA66tFPpSCUsXszAwV/2tfxvMYFTw+3VzR6pBwF/LoDD4
K2tdMlKZQikj5+4QNie1CJhxPUpGs88mGcbFxEEE9huBnCGcKflOq8ifKfZbmT7RcQiixHjtgoOp
QNnAg7cBrcuixBb5a4vr67R0l6096+EysK7GK3jgZ5zpJEb+2SNsTNz1CdRqCPFUbEqdxI/R9gs+
QIyeSnhYu+RJytqfCmD9pZqnCkmWVrqcgcjMj94hv0hCXaYcGqozQWNr/0NYPPnDuXPvjPSwGzZV
ULQEeQhmESishOTBnR80jbUJjNtqzCTdbPer32Nc/i6ykvucLgddbbpVCrVSqYeAXnT5TsSNvKIw
tuZlsUsNDjcBJ15sfhLUrEF+1P1ibuNZKl65Num95QomsO/HlUJF/Pfuxq/PQV2dB/dpcX/pDvWp
xZNSV5icqHp4NDmoriZ/erGfrsPCcpymh96FLzdjRwDYOO/4tpgmLxECUTHoQbl5vwGenxk3D2vD
uJH2wEFrw0x1sogN73w8mbgiOFfrSFLm4r7lpK7sV6D9DA9OyxTeJjQA9MQP0viWnKPqOaL0q1n2
uJ1xwvPnKv15GbnuzOlG0IQUzDMku5/nZ1Y8JmlJu7FSS5sPDU0pQRC3CadIYNWXTmEtdKbeCjv0
tvawQN5SfBJfOn5JQTGREB1OUXdiYEDauuJmmObsZ0fttpC6zvPQX23Ca3XSSyKuQyw8t1bDOdv4
LTH3ALACVtMRlZpcYLsE/A6UaQMwQ+o7JRco6LuzTz1SBknqKsAcebcnxHhINdat1ckNvyh9XNqy
rDDuxA3QtSGtfosuPCIlLv2VYeYeD6ssrKUnTQUCtpYEXf81RyZaN3InYjYD2j4JqOcVliOficVY
vXE/jPd2lzDFaJDwRPZ7lCR/Bc31TFb26qwkPwscQ7fhkH7QzMYfDjcpAbAuDcewlb96MHt1m8yH
b05x1zXl55xQDwJerpVy0ewge6mxRLWxRoUpQjmFWaqBaaq94J4KW2U7mmKT9SyLPRarK1arEIrn
H/cW8mGNUxxZqaEcObROSE5qebZ27lM7+LyZgVqu+tVkzHMYtmfq//c2lq852GdjH54ylPsyWm47
9zMGb58zx3y9hR/1T90Vt8GLuwJb+R8O6WOCd6zuLeLxYzoMv8T1cY7N92SEfjFs1NHclQVvp+rZ
a5LHn68Ycy8gyzFvsyfdJ0Nm3U72eIE7/IDUDJEwUn5O2QibXC5AAegtw3sZtsmnUrcd4IliA6vF
Oavn9q5CigWDSnStdlLQi4v5fOJh6a9UdOIsacOFUxym6tpNZBgxnxHU/Xkz7D3GWYS0LtYO4+55
zYIDhNOlWJg59l/LhkWFu1Za9ah5ElRh8k8BPaJ5aAhgThgAOm+B/adxuAxEoIg1IGX/zzNdu38N
1eiVmDE7QC2moy91KZRosCYhsMMakUiOjSPyqN54qivhhzCLmQG4BFxqVpA5bE9A6wJKljUlR2Zn
2KqbFiW6JuoIOcwu/Y4ZYdB466GGzUX9u8jU21Q8mW4GavpgRGwGYPNCg/Urbes+CsuC2c9wHjfu
MJoeGkw2BDY3KC3ngtw/hw77h5SeqJYHk4CPnLdSaDSzxlODe4wFvhQa/WXtcPkFasVIWebKIvpK
ti+EeBu2b2YancyVGR1dD5Z/OE/3U/xqGPLoERd87zKgg+FcZuEMSHgNWlDuFTIR4q235uI9LBtu
nKzj77fUJy9xQ85Rd0zJ8rlkU8/R3vjrxxWukBV3jCi6r1EVF4icpvKUKVCmHwPzdIgJVp9mcCHa
5Iyc7VO5mZ8zF37jhMdfsyTPc/4407dgfnNHl5/edL7xSwjJpsrhZr3DbuWozHEtJz2EnJBlpISg
Yy+fAMoeM2g7DvSdCBqPHlLFkrKU4+mMEo2p0piy+L5TbgLqoHstXVrG5OGqWyQOUNf7c119x2b+
bJjLUZQvMcKb5LsP4SgGixZZvGWDldw4P8gA4AfkLoyyAf/bSfK4h2fRjrQvwXp1mCdO8SeMdR/F
KBAirmtCwHw0jc8z0EsiiojZnnLjSQSDnTqAIX06tVh5EEPLYC8L6qsGf2BNxIpBAE+Gc97v1voa
0Gl0hIHQk04l5GYf+gZZ83p7gN6lii6lGk7ZI8V/F7e9NY/i3i+QwywKWX1dypAYIY8Z2SWCSmZM
wW3MBRQlTMIkxWBwqtNetyBSN27eXJckodrsLmZL/Ht11z+u7dM2xqgmiaZgGZCfvX5XV1Dj4IjB
Sazrwm44x4YGw09ozbwk5+9OiWZhEASpSHYCqY6jPcC/gO5A8aURmvZhylQwZ9aCaoSaD8DZHMhD
TaP7xPSP8exMTx1e65g+IP80khdThD0Tot8M4c/Nx+3iNzM2Demx7K3DUxGnL0ac5aeBGYf3Edkl
s2a7svBfzKGyLMXN5i2MhXwK+mSwDRxhI+O8eNPrbiHzY4pr52Gp+8dpiezHemGX68r4TZHnr5sp
+Vp76XhT5hbfdVYzWrXb5NneIjbNDV70sr1OOixqqzLAk7K2x3NT+9hE4hFxLKocZ9yWlB9vSp/H
FJn5Fo9cwlX4GRrDfbQ59PtF/8lYqvGMEA9c7gxvpUgfWbm2owFp/j+9+5/o3QV4/ffg21sMlIu/
/dfv+bw/Gnc97Wfjbv2FMLOAGSC679366bfG3foLXTlOC8EhBK9D5/P7xp27iOchrZFhObjYb407
PT29vo+dFC8YOpbzp4C38J/ElmNXFTiu4/um6TtMK37fuKdLBnk4jbtb1w8OZ49kLkMRXe2EWVDs
wxYhvGvpEzJIMxzlFeyFbX2Ew1HwIbIDl/Ig3BglG1TSI4pxQpCPXUgYWOcQCzMTnBst3S+jgsQW
4jDQhZHxkCpm7PC5ywyTnWHeGziruIEOhwRipV4lWiMsT6qEVeL+tIQIETUexRvDq+p2Ju1MjT7x
YaeEFLQW6r6MjVUaiHV2YJzLTOS4My4pbFrxynx2jvxbS8aaKoeOzDVRzqy0xnyNbMU8urNhgSRk
tKmkFn9FGI5q1BrBCxysk0WFha+ERhDys22tTzbimVUkTVwo1H/JqMfDnWIlCUcrZx40DB2pEFAx
+NsFI+cbWAY74UKrXp9hQwXZSwus2H10QWc6C1VHLHqMHhg30qlA1ZeVULfMsP1PBkT+AEK/UKYG
ZobGGoPnnhVzAxP7uQUtMIkYVh+qb1E9n1pcAWeBBxtnJlWRNwyIY2qZRhe9+9ggyPXRkm+Oy7pE
/CeChGL9HkPyUDvpIlcYkC3gFQBGAFTHZiS+opAm4TtGW+Cie91o6FVNCd7Rwi30RM3dgliipImD
EHPBfAY2kD57iLCix5IdmYUsrlZkF/u0iGMp/4DyJJsofdcrUo0JycZAeSoWqSAWD0mHEKg4fNV6
00Vw1gw9T/o1lVsqoQRmsD0fLYoNVWwVPzt82XVTPWlHMjuEK7QQHoTvdhkfNvM+dU62ie0UoXEA
fHrBjKHEAaS2CyG8MaQQIJYSx6TtLqrguFCWLM1F+JKgNe3cMGpJ5AhuDzhTH2DTKpwmHJg3gQYF
BhRsvpnSPew0pShhsEucG5CSOk9FeU8JTRNHXTt8Q5vVxdgFzNtRtDa9u2pl2zeuYiRa4bML9FLC
JBYrTw1zDLq6GsY54gzRGamZmW4dvnG18wkVgThkimWBBRLDQlMqy57S0s4fHeNNWmbPdVyeSrwe
gNQxDz5EC3F4pFF416n5xm6Mo0XgYTccLPfDNnzgYaCCd4eigDW3PdeTiRQK1P3Hs1sboxFGEOV8
EbDlJ9MlbL+nHsji34GqaFruSpwVVEsjZ7j3CCeUXr1K73UcdGVEHEBxNnVRiaqEx9Gt8Cvl4KAs
L43iZmmeD/Tcqsp06EXNVNsSwr5ZZ4ijdLgqauQrlQQwX0p8q6O33kA7Tls0bPMlbJBisYRI6iNi
kzSGkiwt3inLGEWysshxS7cSP0kLZ27ML/i5HTiZuebXbyQYnu3MvpRoophBPEq4qOqmhTjnpTN5
9QjCSBtl1qM/TGfmD2YwL0Lxr+pdTljoIKWJBcL/UT8xf93rL3uhV/Ax1h4AEXzjpNc56EzmLM6S
T6JvqeCTtEmixvkux4lSE8C9JOTgaxinqaDnkYzFDK8jiSfJmrOUTCqfZaIOREe+0Up1QjGc97d2
gx6Bb5iH1/XshVevH28q17uZgWP1RIgbu2Ayou5UmX5Yl1OI5E/iAK07Wodi53M8dScRBzXsyvDM
ClmIlRSsNs491He2SEfeOUuXhxnfuoYrdbEJh2NeMANcKn1Rt2hDTs70Hoct/uw3pGHcVh0ij4QI
YyDwHtaT2gVNHBpE+SHc3nS4DnF6kceWlIz6dlpGptKf6sArHk0/k2+PToMBbOWh7ntnA1cHxDm5
XXuVW5BCLZINuJdOeMkC1H0ZVv+QsBfIImZ1NxEDKRtCzUml/EyH5RwV7GdU4hHTOpyQTr31dfQQ
pDJ47kIWI2Su8iwaYcVPvLOEqrL+2t3AqtMh6y5VdjgfIOPDBpB4TX+aJKP6bR1HfXYjw62bi7xh
lO3mZynuuu65iKnsWVULZohqEFVvbwaXF2TTHhmEt5zUm7sjsy12uKpfbyT19FMmzzVKO0J3ORe6
iYNe/Oib1ENJ8yFdihz1p+VaVMQV8KNig5UorGN0wG3JIrtY0yO1Wa5LErAzHXETGLp5f7U90u7A
0gTjcfONrzNcRttfjjqpIJmA76E04Suc15npxXxTwXNZh+fO+JaWFbGhrA4OFM7AvvyU0Oq8Hpgg
+tmPjE8NoQrnbVDWZ31danWksHXbFW0DLBZ8BqeqvlZoHxl3VLX9q/pMgyll1H6sYmwSNqgXOBOG
+eu5aC7/qa3/TG0NhPTf19bvIPFX6dcvzd/+q/onBTbP/a3AtmBkO45j2/ix+lTKP4Ex0nVcAjJN
ccqQrYWgXz/9zyC2cacfBg5oFbw24KqfkjnCMy3fCXS/YDXf/jP1tbMT1/6YoOPjt+r4NhE6Ljsi
rcHv6+skiDzbXlsGbmiCZhwCZlz4Le2rOBJNGDE8Y1m5HNsPh8kLkcFOH7puuze158YTRgG+883I
HnlOZBIouT8bnxsUpk5J2HfxPHcv5WH96LKBrzYm/Y75xoXWwI+al2otETfXZuvX6jBRCuhW+8JC
iWBgt6l1Zgc8aK0JCIPg9Erp6v6cPMb4fWqlc8m/tXPzaHMVh4G3D1AEAu0LAwWLprpK0q2jU0g5
0zL0LShvJJnzKXcUxRlQ/ghI8lhqFNhRsa9oQdUcRrMZLarm2hKHey94RbtGa4Lf8e51TqK4gcCf
KeQEO6NWUpnwEzyTMsIBgpOBxj2dH1JMmvIOQwzin8XRrklrFMVb43V5s7mUuAP0CM3kUyaCSiTt
UHPoBZVY2gb4psEaMJGmbPJYeRdP7a0nKfGKpriG/P5jVlzFCI57lMf70Pgw92Dt66sCAk4RxN+S
tfy1JdzbmH8Vj7DFuzL40iJqjr9vUjjv2XODVM8W8meEAMflV2XSF9QZuD5MCKXFihYwuVBrtAip
B/eLfa6fHDyHwhPZJjDWjUuY7UmQwoU2wEAV1eK6x2nzMCHYbphXCcUMEXJXh/clsm6VzvX2yWTB
2w1J2T8CROBe816Jecos8Vj5C6TiyOqOOzJEH+QktE+8SU1HYTfwWkBuI2RmcqcV882AuyR8YU9R
KpB39gjxMzI8MroSbR2cKUIKTHfEOBcIjU1oYSQtKE0dCu4Rdy5U02OPOF4c+0Zqebx4u2MmBf1h
hgOBpD6FQGJJY++7/ZtNqvsa+X08YaUSpDHo2tSefGn08wN1nulfbcT7qVT8HnJ+t7tGUvdv0vkz
JHqThNH32ABulRPA4N1ilQT5GocAXpFppmF9PKSnMofVOWzhmVjmj3CMUlLcj+OBi/c9iMV013bb
6ywuAtCC5tIVwUO/Yu/SOmz5XkZSTz7gGYucM81T87RYGYYfsMGSenzjtAawBDBpFGMB2/YYp5g9
Cox38eaTkoNQogsGmDUHvO9Wgur7sLg5DFifGClczHgpPncH4zkpEoxax/K6jhOsj8lJL7nZDTd1
nBD+A72u3MYb0yNF+8BFFgcM2f3pMhPLLmnOABKkFErIV7cpQ9ARJz+1NSMXplGGIN7FGYOmWwnS
KEyT2n5GWOujtup9OpUezLvVP/ef90eGFppVEWZvtjj6vibraUGolY7pyxYbp2DD5SVIlm9raqE6
fO697nGou1vHi7/B2NE4MsUqy3HwSmDjl2ZfNhzalLVoqRbv8QT2AESixcPsCXQTHYIea5scRdEK
8e3iw9HV02W+0eHTkRICOI3uOXU/5cz2B2s7Q/BZ3WmHs+YVoxGufQHcsWtd0VCTOYp/4/ZpBSxS
3SBbEjkB6H3mPr/H5ep8cN7LcTc1qMQOBAwOFXZTG/ZRRJy224MqfnljhCOx26y9JGJdldBLZ3Cr
1VGuKGH84BtcaR4CN3qVhLqT2kXiiq6BvGBRmzKjVW23r+BgN0qCb63d8ER2AV043diMQ7ZmvbPL
1/+pTv6t6kSO8HBY/lVx8mb8PmxfiuF79aWK69+XJ///yb9VJ8Tm2R4+qo6PP6tqkJ/lyeEvMBWp
Tzyf0Zr1D7R7y7IpQUwHPJ3Hfl+duIrpkwvAgXrizwn691f6o6A/IETQhbcDf46K6B/NWQ/b2PWN
nY5721fazQPuMxehvdqDdWl0NuMInz3AXb/ZLvFXIEx1P9+5vUmgkI8XG6cqXVefstYztFd/pP3T
SIlAQx2vPUH9gNFDNKb9Fi/D3H4plvBGALdE37t2imGMKBAp4wCRqzPMANLgulZfvbJj420ftH+L
2R0H6w8qCO2knqlXcFUITIzy3RBPeCAw+hMZ2aspI8wbhuHZ+qqORJ2ItO2ihv+MhRZfwy7MEzFh
R729zXzI381dCf2ieAhD80FyrhVx5Hi4wZ3mmkFDcd3kVIuEAotExYjqiQk/fSffP56Y5MLa0cjs
uYkqOURhF2wvJouQfX0BeTxgtUhJgl92xogir962bKte00BfavZY65DxgCoaxcHJgdYGXbMWaCHe
zYhGXg9rFxVPRgWNZn07fB9/aeGqqlwbM1gd/S1emJd0Rv/bm3DRWai4dZ3+Zgyfe0SUat1EvlHJ
FSbJnc985dCKkMPwlxftiIGsq9ugau6H2mAEcrWYsyA4uJcxr75v/VaN4bbKxiWunnRfxWDKCh8A
Ti4q+7TUqU3TYtiTdiYsSEOcNlvPmpJ2BaOu9nnAAYxE2NuAr0j8ZHkdLWt275aMg3HaLb/VdnvC
rQoTTs5Z+AyMdWxuvQFrcAA6NbpIsC7edOsyK9Lb/HS7Lr0fxB4CyQF7Dgz/wIZpX7VfFM5yp1VY
vi4ZnbW66zQ73PU9yNV2VR2ss1l/qJg64rHZu4M4W41Lqaaj253TZr7tQHqHyb/J7Vdq1916vCy1
9ZBvXzMSBHMHJy+oEjHDk9aor/qOHewT+Gvs6NWG9bjy50QDSXq03PBHPOIyVXBJlrAXv3F8a0PP
DjCe4tPoYKkGMxmINMnLUKbwcaGJsw/aaCIhxdzoY+jfUz3ctHc79ofFjS5aJ5v3Xn5ZzL1ZDyCh
FYzsMl407m/qEcUvr63LqgPT02WmMAjV6HmZPeqqCtLomBbJUbWeyn29uWc457As8RnkADK83vkf
SPJKKEAUovpME9lkXLAZpjaZU91v1CY6d8VQQbjsMkAIIjQe5lORNPtcwaupJTlRLZD6nkm2TJC1
fetVAnDH5YaB9S19f1sk77y8uiGYXdoQHZnYbR60uMDGvur61DvqutRJH7EuhRvTwwq35bMySnUA
TE7/nSPF4YEtdydmlq5eHYCDicFDzUQCP1ZUnso+KA8xZq4AlPxbmYxYA9wt3nc7Q7MNFyevl0vd
vxYXUShGH2JJxDZe41/WWS8CKiQ+1YRWXCN2h1uDIqCnGMDW6kbsx5oiQRPe0jsFlA5RvEcCiv30
gwUlU4vtqjmv4uGFccjDIQvMB+EbJK7io1qdxLTMKFx8ChjbeY9BHVT1/F4jYk3ixYIULwvyxsXc
PqmVkGiDsvkqoYfm7JIUaDjtDSNyou8JOWwibLTdp25C6UBtz99843cMRzkB4THfpdD5Kc86yrR9
FE3ZJlgFl+Yjiy0Sd/9e7hd6TGYbJWWf5vt6uks5mFEWypADJ+Z4yb65Mx7i8/BomM/pan8OHOL8
FrwNq4DoHIpNGM13G8WnSRFaUoyOqkpbVa6DytVO/2fu5ev+8/5ISnELWix+gNWgSYmKcwd9Asr9
RSf6iARmzYfzStOiyZXoijnTqxif7RUGlezeyvWTvAjS/HUPb6Aupwc0PaxHFRzOju2DhkzstIov
1mhvpznaFa8S14sAKybXEv3aJCsWOJzNWXQ3LRmNf49BuPM0018TrndpoMwE2/1IKe9EbCT7rPYB
VvkNuxclbSSRzy6r6d3g3ikQ+swfkxpEZeXQGHBy4QxsODab+E6laEVZdQ1YYpoii5+jafSg7UZr
EY+FHLGhP2soLSpQfWiYa5/0Twl8Rd1xWcCWEteWLLiHiH8ZCMfwJk6H8CnJrcvsl0/6lA1EG/Hs
BIoYfn5nvhKGpPgMSXJ6oj299NJEHTszil7YxjhLB/HbNdlez8ZYnPGQv1ahXF+d4IZR4mSMhCCG
BioWIkU7rGDldzYiwZK/ncsVNhBBWlyMQ3mj0p3G5mFDju4QVzqT5SiXvzRIbkeAO6sHwWpyoiPi
o+zkMXi+VWRMECa3StfQlFjVtyABoKPk7UBwaksVwLsEMRQgPUb3GhKzqgQIKWlW69mM4PwL3OMu
3a1tSIiHt7n3MnTUzxaLhoXd5YsOAv5FOyQiWEDOffVw39RYm7DtiwKkLbFhJRNYqGOjXwt9iDLP
SMrPGfYt4CMd0AA6AhFOcnwphh4XUqXSmrgrjxVw6TwZ3jmuli9cWfBByLJ1V/Yke2Jan632kejp
6BIo+zacx4tdZ/k5Uy5un2VvgohY0KB8DGPXZR/6SkZmxHAGxAlzA9J1DxgK5CBu2dJ8sEb0JB1u
Ld3It+z6b0oielsnTo5z0r+EufGyRp3PpeHceV2fYoWBJ8phae/XOntdWAUIsLlll6kczlGAn6yN
DuJ2JCrYS/pL0pElEByKmOuMwXCA4RDpKQRrKms4I3Q4P7VKIPaQL56YMFfKJram5HUAO6+pP7mJ
1SAxX97USjNOlGvcK+G4VNbxIXft0zgE2TkpxnfFiuNgX382neQ4bYTGbvZD7ixPgdhdAF8rIZ8v
A+wWOnhUQJNXPppp+H0bjApn/sKimgvu7SnFiTwsksc8s7+Pfd2e0z5lJZ9ZSUl0Xgc8wZnxrR8t
4p5tYp9D5T+nFAiVEqEDZUMfmnskw/cNBx4cyqL6sotP6jP31hgMyiFmGnET+him4sjgDfdjQrqO
4Cmdxish1apChf+q7NGOrt1bC9lEIVC6sNpvYAsQ6sQKyuK7T/WgemsP178V/wHci09qQjI9BSL3
C6zoyOZWcaGRu4fxf5RdVGF0fQvp+CSyuH5TbHC1v6oA9fMGj3bq0seBLE8jfJE34X+62H+3i2V8
/S+jRd6OX5OUYLO//d9/kmz248m/dbEm8mx86cwAwMtRRtnPLtb6iydeS3iA4CIOyx986aCTQGJx
90wSPfLbjJ1Ye8buWDUxE3cOfyrYLNAr/bGLDQHoPY/3923c4Ui9/8OMfaLarXrsJCkfUB83S39O
5bSwvs+N4XBNxvhrN3rtXeo18zmqGSsScJwgXu4+OIWDd2eIajCFr2ilUfxM5gdl2Bfc0lFFjD4x
WcFmAPLiXtvY70fvGCZnmlDShZgGu94Lkr5vhJx/XbGTGOUrMWAwYXdpiym1/W3qcI/FgcKm7k13
TwquyijBGCjDroKUtseD/Cv4295bBhyYlk/HjvCZmx4mZICAG/sLiSpIxrorGDAh3hQhgipRw3xt
PML6tBHpZ82qeviC5sOcDuCtwFlc42pvDoSJKPBNvYtI6Co5VGuKYrG65x6eh0NVplJT/Br58Yha
Usv8AxMQFbAqGFWWaEarslg5LSLnCNq1jFddiGnN/KM/UE+iOn1GRrrFPkILirovgGhUqmoSqcb5
bDFNsxrGDiedYbmdRBps+qt+ZSCPLsrumsJ91Jx4HfF2o52XLibxY4QCtJnQ+22sU37CoBOWKqUk
C2zWPlYrgfulL14F2K+IUaC9lsWawTdyWGxKhKa3Gjm0B5hHT6HxcTMKNjpaISof9Y/6jjVjrLCA
qbCCabCEwYQcz0PmGyvE2+JkbgsObXRQbPLEfFyV9LRiMONgNJNC+c5gtzOSN+r1wafc0NqH1PCi
lVJrYlQC5mJf084UkXROlrjVTFBWEGU7D3YJe2SsrNcLunQ8SWECaPBA0MQx55MGEBti373oW1YP
1SEuJvePzX1ny4rEoCpGVU8AmWkliq6yiZij9FA5ok+7l3zofdVhqxTcLIx7GHPPmP0MmP54S/Jm
eUXqOLbY7tHCGKjGIKjBKKjGMCjCOCjBQCjFSAhPxQ+ZNb0JMBgqMRpKkg96OMN+aIO+32NHtLw+
PJXYE+npekwvYaOb5T30LN0l1Arl99GKodjH5vDVxf4IGh1FOYgH9b2LPVJbjst9EFV3WJtfrahz
mbibb9qtfy7WKTo37xY5LQW0aBcf86UytS+sCB8DuTJ1JCtEtBeJ96XHtAn2G+bnbnCpgqU79wf8
C4IWT+2DFoas7UiTt7FcWraPVuo/VHOGuPTeGs0V98HmU1xO90y5f60RFSe+Pd22CYra0gpfithH
690+uoNLK1f+0jTM4Imz+B4mhwtTsNdO+yEb8BK2c1qyFn2PDwtoAWWO8tdKQu/BnmswaKP9GDfV
WV1RDUJNEV8D38zg1h74dQaO7YFnyyxAohw1biF4d+m8lWhFeFAAGq7mUYiPHpafQAJqXoGeZ6Do
GWh6b3zbhmf8YI6Svi8g7uq8KhB4SePReN04IPMLCP0yR7LqvBV8IOggjUmLC8b74a99MR0HmEpq
DH2Ki0TeTehJZMwlSr88BkQLXlJ67PqqbkE/ivUsl0Y9TS8m8lNNu1CQbwcFQWYJI5SEGmpCCUVB
wJNobvYmH65fPU6CikJZS5L0JC7+ZXHPGLBhHmQ9C0cboEMg8FNrSdbCo3rrn8ZL+jqkLhCt7AC5
wg4+11AtbCgXTnVSp61+budLAZVNEDRE+msgbMjMUQCdLBUH62sArUNiLMkPDbAf4krO+gZFg5Mh
oI9nWd2UcPjqa4CHVQpMZg2k78HmEnFMUgeRxganvobQTRwa7np+10FCkbWeByml41Dqs4+QVWQi
pZ9FjZNRoT7pCLklG66QTM4tlBdJoPY/DSqMvBkODsRsd3rIh8Nt3r4Z1wao9b0RYGDPaqtjtN/6
61XaAs3foOpfUmg4SeudD+PVgZyjODk51QWUnFPi34vUpIUDl5RT3H7WpE5tpCCkhmyaErhYFpoK
PdQJalvzgwiBEO3vdE75UIj8kFkdoS4UhdGlSxOEhC0fJ7j17AUWCyF6nAt6WE9MISn1kJViKlEf
8pKOo05r6cBka8pM9LGA7LTcifumb0fGp9qy7PFTYHrnkcZ2gox0sFFnRzmO5xo8ITXBaVX+XUKN
TZxajSUkvWDEnb+612BViVza5WQMokm0hkB6HU3kfLbveDmnWQILj7gTJi4HSF8VKK0DCYzJzNlY
vw0ueqsOJzw6QQhjDSemLCX1swYAus2z9W71ToKBNQvRxrxjutDRImhpOvBS76Td4WKOt47T3A40
8eZVfHhNZTJrvTWp7pvOvtEFt5IqoAObiKTfPgUBYlGuSZcJPOxSl0vUxsNWJLmJfVivAuoteFAT
AkJrbrf5rN+iXbyTAkgalc5nrlqmD7teR/5iITZ7iD2eiUm4+NAsLRQ2Hr4R3fjiM6ocGSGuJe42
GMCvdKN6lxmv0/7UxyjV6GNlXq3eVnS+Pn+PCAEhQn5KBwgQ/FH6qHkyv5f6pbpovKvtWThb0DR3
igaQWbeEL9vhE/FVlwrD2rkEGYx4Z+4OfDoWTZfnF5qqiuiZ1Ec0lhqn1jSvE3bbMtFHrHyvvV9b
YNcxX2Ab4B31AWWvuDXPkREguZ0umnzYSC4k49mnzg6cT8aG3nLVuS+Vj/iGzERY1ej+AeD1PVAc
LOlyRs+JaPdmGX91AvIqOv4LKiab1Y2IwK0N1ZGIBuUqFO3LPG1n/YW67MSbdLcZO3YopeINB98a
oj73bRuq40w6g7whw44VgWKktfCCdHEmkXXA36MjVCPq5fTNaBjeueM5XMltY75xiG/DQshKurPI
NC9RmbnT1jjnzPBmnJ4Hsz/Jslygq1e4Z902nOKE4OACUi5vy7D57G2QihfA+dFtn+yof7AqkG48
LMLLlGznclnzs9t2iEY9EmK8X7N2rI9uY70fDhmE0804FfYbRJVwDeyOjJms+8U1Y9Rb2WsPlI0h
D1YWq+k9EFj1aLTHfMGbDW0eOwP8cieNG/DUku7UPRSntHYu8mRc4ui4UmjfxEOE+YZVku9AInzB
PCXZVpxLasYQmRLunPdR2aFasoNP7Rx98CbxyJurmZOCanvJy5YPy/1kk3HEUIOQ4ac5IUnJx4fx
VY+LHAbw3gm/dWCHIfGeqswN4HBm6ykZKk4KGyjKILGzQLqy5uSRY9J4P28de1Xy9s+3vu/qkv/9
7//5dflfX+tmJbwoGXaZ/28/PaVfu7qv/zr8y9+6/V4/fym/9//4S3945f7/7A/H3+vzl+HLH364
MKMYVnDTbn353o/Fj0/x/9g7jyS5FSRN32XWjTJosZhFh8rQqZiC3MCSTBJaa9xozjEXm8+Rj0XW
s6q2VzabXvSCzAggBCICwt1/9ccj/+rKv2qbRpa24/2XtmkP39u3NOzS793v4O2HeEOe+avvBW3F
6JzwOopFvNF+9b2gt/S9tu3yXot64xe5jETvf9n3UsEjs4BWZtqWq/871DL7n0g36J9Vx3MMLslE
j4Mt/04tKzHrBX3EEUovAGw8p7p0BScCds281caDg+ZVbTjQFMKJSVVbVU7w4qfKq29BmXET56mc
M7hH4wm/y2KNPc3N2JQgmEFBw8jFb5YDZuLIkXI55kjKFZt8L/E4HOqEw6ygzog58uB5UavXeFia
Zztzj0GCZ0o1WxysenrnkVnZqu2XOkI3aUYObmnRAxG0CpkG8drmyE/kFKBxLhh9xGFDR0NgJBtH
mTeOnDbCvEOC1XdHPAwvWh6IByEupJxrUs45rpx8MELbSvfqcFaSvylnqY6zVd9fNW/RvEpltpRL
nNmWUnCMzj5nPJUzn1xp/em+4Xwogl3xxRVPXLGnbJ3wLIP5Fukc3qtrGwBSokolK7tLxq1Zo4Kl
oxRKc+pxPq6/S0cslCmxz5WuWZjN8nIjZ/OsehBDabGiqFCbSOCpuF2EAihzPTBhdLfYRXIhisGL
g2kjOLEFwijmBS4S8ng6CXwl0LHUH5FzmkkSEvRPEC7BtcWDQNC6nqtBhx5Rma/igiaNuWxk0Kzy
yVvAdil2fK5NMXCVqD6mgmEJBlKcR1a1SyMybkb3gfn7hhkz0kfaXL6ZkWurmfq48QVbVX+VxRNX
YPmEWGrxb1g8UiuuVQwZeUfwrqcl8JWmf4LI2NWY76gFSc5Pgq8JoCn4tWwgXgLwj5r1QNUERY9i
xYlxMyIOQ4BoQVpz+yEao+04wV2Ezaeb1tYovWtIpSAjBhkqXExUR0ro7ASjFM6BYJaCKiraZsIi
XgYggtjM4I9CiMutS890RgpmkdhI0eyDWjqglwJBiWZDxBi2Sk5U462kT3HhRkqRKxWRqBylQpI+
RmqDgfJsSHcotW9KPoqLdFye4tHGS8tT+N1OhIziNCCIFg0meKz41sobyzbJbekd5M07cFxNu2+o
1pe6g1pDHJ1FYB27G8Pyd6KOkPJJBAUVBtAtwGbr2kD04aKOWBTI8y322IXGSIq6FaeSU0gFPoE/
p+DQCbP/dP42gU7boNSyGalx24Fd9zP5I0F/42QbqXQkTkgKIqnrJIJKVNJSKkqNuTgug5C3DToJ
fS+FecI/kf5I75mBqwscKA2f9IG6mJFO+crSgcPA45fyl0NvsX2huokMVCuA3dLVwXGQnQkPxiUX
IOWv2Mno3dlES+D/yEJmbibINd+C7OFSp4txiBAjRD5gqFiR0ZYy65F9eQHW4XdgNnYSM3rpH6R/
WmCpvtpa5B7oEPvYAbUCdz3gfnHYlQ8qy0TOJTnji1HbdLISoBKahAI0fm4XS3X5jqXslchx8VqT
Hk8UKVKSJ66y86erNtf0L+xX8Orkb5SMzG9wwAe77hBNofmxddqG8YvU3/KLi6JJIDiplgUFyuA4
SPeVN8MNXnAiPRe8SARNslrwAZ8umei4U8WekWDq1Wp4HFJp4F3WkAkohapUpYIhya8rEnkRzYhJ
OQU34Ge9EvGMrGfxjJ2JSKpkf2tyvJGzD6dmhfJVq0tMgjVgLYFDtiWSLhmIRQgOyNVBBzFxwCG+
R1Pr1DPgGw0OZ75mzk9SRc/M9+QQkWFB+DaHyUZ1b6VTlu9bDitpGuQwM7iigBqvkHQto7ul32Tz
gmHEByhchDQD5FQLztAIdWg6MaU8ivJH3l5Ke6m9ZegnryBfQFm5uyb9shiz0+HUIg7nDZeQJaTI
dcUOhsTspxNBAlgpjbQfUc3DfrJhQZWwoQTWNGFHifWiWA6Iybhg5CIPy2diNhrskDkDSR8rLNvA
f+iAPAagD7ESkUNOdkMB8sXOUO6L3WCsrZumulmAbwAVZzzLTEfODw1wi4wm5JFCFJiAY2pgmZhl
Ec3xz1eQ23IuEWjYBtYpw11FTi3nH5nfyJcu368ckRYiKNkFXPbcBTrE2XkwyVBCziYfIdU+KzXm
CWjSW6R6y2Y+qBnIfvhkVvC4Q3eXw27l4YvcnZ8rcBysEmiWGQuIhsmtQLD4vb103rb+1Qo5ohhY
ioe3wMWTzWl6ZHTN9kLhIXF+lzjF8hHlNO3ykZUKMhOeO/Bg9zgm7wsNqLzbDoV1dgXu5PRrs/1j
99BD/RA/fBNelQjERMgnZ82ctOxJ27gyl2LmIj/uyIRLpl5ynpI3Eu+X3LzJKazk08gJQHZA2UdU
J9mEYTutDTvKVpqBI0aVeBiuRd8HvXuaIkxMxrGt91o43DNCpp8MjkrRelv8U6+5Hb80o2lA/8UO
dUKwHaeh+UnRtGelrS95b3rEmqIrZ4DENSveVlX/dXYm9p0mhHdfx0RzF9Ma2+WyqeMdZktNox4y
22WyaDiPoR/eVk3yrQsta085a6yraBdS6xV+OG0becOowzzCt7pkU8w4KMwUdh5zL7OM6rMVHIGy
nRUZDRNzzKjb9yb1H6ToWik/YTZ+NwbWsNLMmhKhtUJJvHhUQutLGjJJCft6oHFPkaERlbvTbP9T
6nUX1e69kx5/sso6eo4tyL3pa9DlIa7ok7opCi0kj7d4K3rkRW62aqakWv37fdBfa3L+f7ql/76N
EGDYv5bZ7DuCxb7/EyLrH70QT/7ZC6l/8zzbVG0LUc3CWP2HXgirao+VyFw++Ko/hTb231T8prF0
9jyDDkX9LZvK+hsGnZBtPVwPVRDEf6cZcizRqf9JZ+M4GnRa07N0EEcxqPv29hDlQfO//5f2H5pS
qIlmKN2Nj+rA7Wx1hSi/28XYWcx1cOuSc0815UfbCXO9Uzwb2SmAO1/BoTeV/HPcY0Ssk5q0cvEi
m4r2mZ7IW/UTslcDLr4yQcqPtEenqF5MIet7sPZ1oe8bTDcC+Pw+vH6N2cHK1jN1zVCl2bZDtyf8
4VoF5PY2WpUx0vAg+JVblDsu5mfanWKq/R4oIEMURIRhHJJl6EuooVXdlGoKMwproEByD4ssQIbb
ppTDxkuQpD9iyUgMCEs0JDURDUNRQ9YzbBxExkg5VDZUzhjlghurPbU9Ybsz5I5S8hj9iGTGXus/
q0xZCYS38X4kTyjLTnWXUw3TKlB5ybhd5pTSsciUWcbwGk5jYsQlBRu8HoOoyB7fKoIje22CfJFs
hNbl9tOxI2ByhIhj1PniLSYdkzQLQmMVrqR0TXSD59A/dBhdaMGpcurd0vrQj0ghJx2NyzxL2FCy
TXb4IwKlDIz0IP0dNdXN+FIRlymzZYvonZ/ohiTQyIjYtz6q6ojYTXgjBEF+XF2WStSlSmyrU4g7
UEHOleU8IsQ46pTnhq6cBuQAnPJ2wmtiuruP1uIThIPBMdS8G3lDoaiJ11kV30nClgycJZdKIU7U
wThKzJwNtgnnm11HFSwgggyjPY85OMsb4knd5KoSViqLc8JLxcNQyIBT+SDz3x7XAtelGKMulqGy
1MbSZQlwKxCE2DcVXUv6F5IQxtT8QuIBJ9hAQNysQsCqROCI/1pLTlMwAzmEwgny8DxyNqb14sYw
SRi7K8S2ijk1c8UbGUrLDy6tnkbMq0Y8kuwM0uhWHgIL6j/xHxPGqpTSop+iFCfuaetTCkpPKQ+X
llD2ES4US7cry0UrtBja0UOMhb5rmTlSOkvv1pNdb1EyuFRzuMQojEmFhy38Wmmhf3bhsieY+Waa
ycW1JCFX79szxmTuzlECZ6UKORSOwm7UW/LE23I3aPmqaQgLVefkjVxwUnjN/NGdw1em8ykqFz32
sBiPT4Wk904M0EvifGfJ9TXV5qoH88Xq9ceh+woqcBEdl91RhFIgadvKz24nooInIoMLL23XCSSk
1Ui2D3YMX/TAvGFSeVkWGvX8Y7nhKuVDq0IgsJH2+RHe8FyHt6PtPkAuSlYqvEw4TJ1kMfeuuwRA
g06aiM/9/FNpAVXOqb/OmLKZnsJFl/Zm4ijpJW156mFALosddfjml99DCVUm2QFm23hSJUVa6dDf
lv5TbmXfM5l3xrGDT76Kmr9tAU0S45KFJmFC02nZhlG2gYHrox1mm97g7fEVSFbL4sAtOaU8x0Z8
bcMAGwrWevKQZa08QZ74620dyZ3uEuf8xfCdm2U7l/dYbrWh+zaot0g1SdMIfFTjy1egKvcGkC9+
u0kfvFjq9U/b4Gfpfq7zayaRynBLIe8F3mOfws7QzcfSgnnkcdZNChKU+qHBNxmiunxNDYbAFLhR
pFY4MBdFusoD4LtpcIT7iHQNitgxcQ2mOHL317Jfd5e1y+OiPnxrMIPbKoi1UOtb2sYfG3VLLfal
1nWgliFZ/XqxytXIqA2YCVu9iYBhKg+mmo43DablcBod7Lc7rFOpXPmqsVMrjl4XXuKicHfLiyz/
Lct7q4AY7mD7q0LIb61yfAgM69pOWXEIqCA3ZZsNr4GjaqvUKefL0Mf2U0CAkadU/WtYeO6B4Jh+
U6d9dm9YLbA9ubbBFOpno0SMFpcnXJT98zwgOO2UCIm7H6rrzO7rV5yLnXUa5A5x9dwNSdFOQlt7
rrqR6OAQpxaj91geey7jfhKtloe1HBV4TdyYZVGux7DrdrV6q7mpdjsP7WfPzNyNkmp41kP4gzjD
eWi0s+rVmW2GTBDh4667dfwhelIA8JzSmvdOg99sCtv60PQz7BRj42jTW8YzfX8g5Sl6n5XxPU2N
d8WlZZ6g1cE1AxGJlPSy8C/S5F1X0oNReQeK7lOjf4Oa+NR5X0J1Picd/hBN+KxjbN62+Pj6j7Io
sNWXKCsR1flc9AN0tuqLLG+i8abIvE0PiwG46ynrwmdK2ktWXLq8f0Je+GAn8as/T/dFDXG/uc+L
/tGag0+N4t2rZfcU2mcc9W6N1H+Su0KHyDAcdJ3mIg8Jp+HJYp0sd5XkZeipHFKVsZpV4bMWi0Vc
vs/C9GVOJn012nAjtFnkw6a6wTAcP7ep3AQzpicFAgcsp97yYXjSxF/RLjdY7CAkmV/aqluYGFE9
X3wL3zYDN5+GXJiVW0O6UfvPhqeSSlZcl4VLoEOp/XwMWkodWq6eYGPRxB/PEyGdlQavOdY4bWRt
pzl6DSW0thUurqZU5HHVtPagNCArfrkKXB038+mbGtYV+9J+ebBm+o9q235rHe3dH8f10Fm3SZuR
kjtsKpckaVmRDmDb+niAFoxnujn9kIVhkUGWmsHNonctDd7NPry6ITlMGNNwHgaNB4WiBxeKotBz
8IQ/Lr4CUDFECSJKarG2cBBV4hAcfVZi9n8NKgWMACHadFzoW6mQGDALQyjg8j3BIJpiDw3lc6cE
O3luGOPKz0VRFIC680XJqHl0fyssTZXAM3FrUycfVKtZybPlvkgCRQMpvCb5GsXcl3WrKc/X8jIh
pYZs+sL9ooyd7JqvmMt5P58UjYsrDAIRstQtPsQ8T0yB5fVSBgfLZgDLy6ZFWbxvUSvjtSMfpC+t
rUh0FKbkwi8VAqnIDdUM3fH4CR8IHEO3FP4c0R8fXV5UNkJ4nLJBYguCM9qDwak2BZcbvJfCmI41
vHTxCkVxxRgCDzeGEy389XY4ivOIAatdLI8NWO5FsRmRV/YUc5158WDCD2qI8lNndcsmxeNG66Hz
MFKnKooA0uVL62DW+xXfGxM1+PZi3NfAv4/h4Uui9T6HmV/D0A+TO+GuptPr/7Scf4l1ChAmkUX/
Je30P1MMz/91ZBHP/aPjJLJI2k3TIX2I4GPnT5FFmqvZcEdV4pKXVb91nC70GDKLHLyoyEf8RTuV
jhM4zzPpEDXTNv+tNGQNxuo/9pyWZejEKbkaBm2G5kFp/cees9AaL+9yu8AcnP3Ro1goyaDIrxOW
CFqlHkUUSZryPgjLQ4otTeZ0B/hyaJFFaikSJhGUuRlkAgepGiE5SV0ADjOUlrEv6o2x2AY5fQcx
LYJgtPCkgoBgT27jHrHVxInG2Qg5UkzDxUdBhPaZDV0GoD83m5sOP4fobLY5Mj8kGpgVyl/IpDdO
XSDJgovgnKe+Opp6wGTuw8xbzhwGhPp3VbFOchRHsbZpHKpEjkt+LQiV0j0xzx9INZ7wuR1p11RO
YXxa2RKRkOY4g8nnUmECJcHIsPS8rGLktzg7MH5TO+IbFPMsghpCg4Mk2A0hgBTflYhKl8/g+3u5
POuCc+Z4OAfZRTxfHHq7jH5OFHtmC0020jYxzmxWjT6T5wvlVf4Kvd1HwxN7t/LFdmxcBuHKx4NY
HIOWpGPIWfJwii5SNm6K0TvIQ0TpI+5HImEVdbiQZ4tpumQzqE4SraVHky5PGi9BFv2KU01SHgtO
/iNUMUEZhS7WWI+Wr0HZgYmDy0PtXKSBllDbAPWXEMmkZVZtamj3Yo0AJXQ50vsKzU3IRoLLodTF
5ykkytrcAgefpG0zezGL8NbSUg5wfxnNLxsj/aTBW9j5eKgu0hvKG4j0SihqCRcf6czo9o/CPFoc
7uCsOKRN8uJCfdNVrg/q0TcrtL7wXV2IbcON6VrbNlA39fAqHZ5Yki8e/nCellBEdVr7Bld94E9Z
Lx27aNqSlOa4GQ/T1UFc1rZUlfEO29y1lqwHw1hYUEI4NnOR41An0u/JzCAGPfBBD4bI5wrHRVkg
VPrBMGKPyneJBuW43Qo+GoNeyLxAWlLR+kkAYwarSVDF6tkNm8PiHLW0mWj6UJrM2kY3UHwKodga
8QaHdtONi6BRkEoxGTGh+AjryyICZA43VnIWAEm+IbGrmFvrLLflZ6KgPJhgCwVFFiiNaAcFopUt
EW3xgGG3zQy3TOJ7yJsy55cfy5iaVYFuSQYs0uU78K0ZtxYXClgFrzwXLYXPboFVedl+T8xqI5FC
MteXbKiFtM0P6Sh0hBX9Bt17qgJOwPaV/S6jMAmkLPAzdG/P8jR5458ggxGmwJ+IcplHsOcKDVx2
Ddkt5JWEdZYkNu/4BgFhYaIamPAa1BuFB9QCWlZyiukBEUcm8mESvRkZhB3fhzOv9t49TLcjzpHd
KrwbJolHGwkI63nOaq7vC5VYsmUJhDcaL0zRA7efVzOUA72O303cBz/WL68XKOFFCchoLtXt8iwP
ZPvjrYJmClbWgNbJsVk0zBdOLEczyP5Yb1jvuQqNOAeRWs0K7FazaOEM548dTK2u0JAzYVpJYlGP
15nz7E5AP4CafoAayEvgjpeo/syaCV/EiTnSEBs5RoCfi3XpRobZMyZoa+zVaSgz0mghCOyMLt3a
eEtENm4lGUV3TaaQPvQXrZnvup4EpaAe7y3/qU0ElbUvXecj1W2oziJMxjW33OnkvHaeeCDavbqP
iavUoe7VRa2vPAv0Tq3YaMYEWn1jJlvDt036TfWxt1NlbSpevJqjF2tIAzTp2CTHSg+8G12GJKg3
U+C921U0wR7vCZhV6P0M880McvgULbigGqqrVo9OEF+STTcMZJjVC+0/CsEy5hEcRzsJxO8gBRjn
AC8ba/GJEYaAnLeWHHLXQ6oGaUIIFH7nCkF5iVMvGZ+JmXFrcnbNAbYMDAFaFTOPHgbyBzK85E4B
ErUchxLvK/BLjrGaW8HjiAmCBfzioWLCqQfaEvxKj30SR8VlvvcT+ZJdXdAcQXVkFjhTOKcRiWjK
YdGlAjbZRXowsSSSyZ44oIiENcLdQz0IICb4/sJ2BFyqemVT929xypwSmFAok4KbWe5VIxJKntei
edSq+STbFk/wxXh9M/6q+wZiEWRUDA1ly2YOIUihqyKDige5W9ixMrQTrLxt4YfP5GAQ8TY/yJVl
Wcv4zp9IAE8+iQGmSW6P0GnlXM++ckogCNcgYJT4Asktz+DaLuhhb5UnW/1w+sF2eT3H2kqwtQyG
8zh+S7LipAbY0Bfj1XKTp9kz70Zv2BQk2+vm+NYkcQcLmtFIjePAzEirwm5+dnETmsyMgJD0i8+4
pNZCaDbBxLwNkWpKT9bP9Nx9Xq0rIEv3JaQICokzavy5RjLWv0Vu8UmPA7IIImtjG8WLURLNq3dY
dAbWtg71Y2zDs2gTcpJ6jM2tQL/Xq/I2iIJt703M8jR/47BJLUkmiXumkZ37dewN1zQur0pG2kCA
qCBHhegH/dHunGOZQj/N6hT4ctow8zFWYdaPKy/T4ZpY8yFA7pB7q7AlX8twug0msq82KQZ4QTfs
vavct76WBvMXfXiqtfouKtvPc9xyjdPStWLDF66mbkWA9P1kfQ6N+iyXIBfasZyrBbOV3RPZJJ6l
DDXZE4VsIhC4mO5JwyjNYsL5W1ieBmi7ZF1XOmCb3REd0+/MjQEgD1T5gPp3Q4rlQvyM0RqEfEzh
yApnQDQCthVvRtLc5boSDAeH2kBY9blyx/DOfIe5ioEtBAUjWY6DrCgOqUYlWR6WiyyXehnSyxVq
Yf9jOF241sY1CFDTdj93Yzn6BDwW2oGQURVsBuWv6FT1+oJEATpNtZHheYjre67BpgW+neLkTqTk
wXfiBakqZ9v/lrjDrZFpIIqAGKY5vrtJ/jWbi09REK/GevyRVuMPP04D/GDLV8SUs/mF+RYqSfXd
6dV3t+9+MChABPq9NcuvuV5/PLrzH9o0fJG3QOb6jTC4PGJElSngQvX9g654OAWMpP3xyvKWad/t
3Mo8LQtstkPe25xLjIT7PXHKF41pTJuVnxlVPtlM3iv9Zai8h7ImRXp8kVRte1OzXu4pU3OIoxoJ
ZPDcRPhQTQ9lnL92qv+MOvPV8MF1lPQ62v7FzEln4/1zy/9m64yuiwA78emtnILnKfefMsOiBAo2
BvdlEzo0ObD2L0YToNMJnvs8eo39+QVj/ls6hWa0Pw9NvISBy1utMF8HsMLl1apJA0RuQ1DOpCvF
phl7Rr/x/OiL21Y+pDdKoMarPtJSPBm6Y9ijIzW9a85x0GjZNele9C7EHyrogjWEpwgfBw/XrS6+
xiqyGkcnwy0zPw9EI6/gwgxQd1sI2koGw8K7OhVZioNtbJJOe5lQdSX1jH6uL76qPVefMR7vzdek
JOUtqRoLpS5hA5oX8CHhYGhl+TVrZg5E03/tB9UjEL4md6lsVl6IVIAB6UqLO3MV6gOpjApT7mFQ
yWFxj3ZFXZvkr73zqYvyJ2TzD3Y8ro2JvaFpQ+a1FZorlXgSzQ2eIIK9OzbeNbnT3JuNFSFBjo8c
hdtuzu+rEefTNDiUY/aktMohVkd1rU0B0avi8Zk7w13Erjmq5mez8t9xLcRhBE0zMNxRT5topXjL
1MFeN3MBxRwdsTbCBMS0CsZmfoLwl+H1pb0ntn9H1KeyqpL8JW5Uj8AKrLaC7Cs5isHKDAJtb9jd
oa7ig5YM16Ymlr3Ku1PQtRDrpuYNYI5mwU9PA/1oEwV3rh+up3y4db2Z94EuokviXzx/KsJmb10A
VO/iRNskRfxk6e3GDIME42YG6OzniZuWkDsJqtWHBVFbeTNjdbO0HzskfatubvigOZVHaXUn+Ffj
xs5eMzpxAV8Yyk/zE6V8scIpDgvoWbNuvKa7bZELqDY0mDwN0Rjaw0Yxx3XYJZ+KBFpOaT9YRn6P
RmrCqpPEPvJrfuSjHq2w5KGp8y2KwtneVOFMmDYEkqEhkNGCMz7nxddBccr9lK17/DlIhSXm0Od8
GsbaqzkQSBjowT6fYpjbQQWzKsGouDNTxqE++Q8RjhiOUlw97qEmTESWdXArQUnm5jRUXKRT995p
4h86B3xklhUJHKvWV5RVbAcX00y+QTBCwxaVX0MvVtb4Jp715KzB1NScx6LtyCaniFZ0Yg6DicYh
zMNPPrKj9aT7INdFhLGH8vKW9/O3Ikw/Z8rGNtN7JaJqKwcPM2ULn4Whg8WYOlThem/WqxHeBUdB
7yMYd6kO4xZBuTV+jkEQRhXDV9u6qBzzhRVGzBbjh6TvbuyKnctS82ETe2Wyd+fkSDrEW9EpxGwV
t7VfPzpzPa59Icbr5OVYFKcDsrWhJpByprib9Oo8RCaa2xbvPK3gh9LRuYGRheaxTa8a1ON1O2A+
YE7VnZ3r32qPq9qsqYcaw5jZCH14lc69gmvfVnMKbOXrB7UajTVhxjsc8u5dnGp9Z4wJf64enCS+
HSEubwLVffAiODq9Vl6L17430VvqfbCu+uQWkWM+Gw0RyL23hukPMYlfZdX708VzGvWMSOQy5S1e
hhbB0obWcPWOE7SGOSbHNgHwidFvyniTta6P9bZD/SoQpWIYd4mHSXoSMNTwjfmt0W/B2BlbWIBW
hjWBAIBujU6BBaKhwBa19W+WcSVxEusoEimgaZ/7UnW3VTBR9FiI/h33jJZ43WXB54ldaRO79a7v
tS0+JqOn/UD3PEqabrnDq/oSe/kl7MhFDSUhNZSsVGa0ArGQn2oSpOpSydzYdpet9XA4KhNGo6WD
Z0jaaU8RQawqgay6Lxm/RLQmNlmtY+GF+PKW63jJcZVE11qyXUdJeU2Ie/VIfa1If9WJgU2Jg3VJ
6HYAayVfTVB8mQ/UdbjX34R6KaBwjiRCJW1KbKTEOFjFTcyANyeOYovnwB8GOQIkV3aApitdyzxB
ni/GOWZr4mi3lvAqWSzjBQUVpq3pa2kyfqb4JXWJFJMZD2WHT3SWMHv1aVtp/s6FbiseV+zeSNL6
DZGlCH+gaIg5kUhtO7ppSdOTSZj8jfFJIQmFMN8cg32LcF+xO1AJ+9Wp20WsK/dlFjZwIUsIBxZP
YopbLO+JSjFgHMAjE2Apr30MuqqVIjMj7LJ1p0JkAkUUYZJMHQJCiQ3CiaOZmt8fUQylB3leKCHG
gj6QpjTqj4tbEse2vLUMusRMtWRqLptTJ5BL+nt5yLLtNnYiBCiPzlbm6rJY/KflY8qgTt5E9NIl
Nv0Nccwydy+JZ54da8MVEOEhRSqjMhlyyf0O/7awxv6hW4xexakVIdUqRTkj3mDNEC9GavPonglR
2XjeRX5XGVl+DNumnei7XXitMpCUX6CYD8+RmuzUgQF+iDc3X0mmFAdxlYsYHYoFNDoHBiBM7KGV
qAO6db4SA/cammqid6BD0OIIIGPAVxMX55LSOiAq26xfJJ1HVknCoQAeE8HaJgHbYmMdE7jdClPC
GSgYxp24uLSEOqDRufFcZ+e/BDjGtEIyjtNDG/Vbg5GS0JyFN5oiuu5VgB6HURuDHSq5kwv3XhjX
YtkuXF8hyZa05d7AkAdOqTx3xtEFSFZuCttVWJCdjrULru4iJ1tYr2jQhbQacH92XsWTPtfjm6a+
jKjMHIgQIif7+Qo/qZny7JBZIBoErsjZMclhRhpYnuLDJ99e4wH9hkTbyN46GSXTWyHguvABNcyn
cBlCUNwAifDyxHwB3d78D/bxF7GPRXeECOdf0+3uvrf/9//8Ez9rsYX8hXpopuWo9t+NIX/x7AiM
MVVyZLy/W13/BD0cTKttYptNlXmdilfu76AHFo8gJNhd60iFsHj8N4JeYfoJke43oh2gB84IquU6
hsGLwdz7R9CDvPbCypGHkK2mJJuyTBA0pwThib1NUjNHqpy3tk8oKChWLJk1jQydepk+JYyhUBWv
YUgkm5aMpr3Sv5gKBKZOZldB1Fz8+mEchnJdG4SUai6Z82MrDN4G2lx3V3jXKsMrGfW07eK+n7lU
10OwrtUwpYgwnotOo+WEO7KxlOziTsxv4wYr3j5zVjjC3emwxyPdZYSFCDv06m+zMz52rnqn5L67
Gn1flH+3ldhzdNCLqiCBRBvP8IVR5mhB+Rj7akYhGmA+lz3iSkK0mW3eJrZd7egW03LdjHCA41b9
FHXF9wGDoVVrVLD6+/Yej+jurA9WRxaI/zzXdni2/ezMNaJFaPnJDZLhtPznFRp8Hr/t4OrSM29+
W7jcDAuTNufPNz+eVc8TtiLwp3570MeaPz++8CPeRcf98zi778vaj0Vl1g6n357+29LlUfUUYyM0
4X85Vc2xkv9iL2yOy93l1pzPvy/700OiMBuxHZCn/Hre8pjlFWZdUsn/9JxfL/uXVg9aUe2SBohe
tThL9k3EfGUuFCpRubnc/7VmWRai4Me0+FCj4MPrSsHS/NcjllvLsi41gYewxrJMjyrey9utZ8Xf
lldc/iv0PprXy007G3hM0+t02+k4MA5mkLFCavhe1WW1/UUJ+mD8KPqXYAjKQz8B4Cwv0MlWLLd8
z37pq56qYhLS2MDF1stGQAe5pUQUSAV54uukIEZMUwztuPxn5l5EQEdNB2dQRdQ+niomo7CFPaQU
zBGXFUoaNJtegULKxbY8hk2epDApyjRdWTjCH4PKRlQht5b1Ohba9FOycLnvdNaw71yPtNCfD/l4
ieX+b6/za33RzOMBxbO/JboH11kqWia12LzG9YC8OchvgA3gniXyBbSuhnNhWjoOlFlMSMDqkGoE
Cutz+TWX+8stepJ+481p8/GYZYWJ3mNlpKG2yZafwyxcbQM3ibjmCZ1PjWW8fDnLf9Hfby13l6+p
xMAybUca+STd/KJ/Let+3V0ev7DBlmXlLPS8P7HI0Od7a1+7kgiAdWPob1PsD9eZ0e28mkkDghqS
97BgG4xHr23OdpJdhsq/NbW3yNP2+dyfK5ufKNeon6A1NxODcX2v+tYWXwiMFJh5Rtd5yi924l7D
oecUoD1oXbOv8+JOtfRTHj07ibpJVC7+CiKYkFGGWbzF96qin+po2tNX39iYIIZ1u2+tGllVgbes
fVOrlLowjJJdnSPsKukJVPW2BpRy9B9B/qMhxjYzg8Nk6RsuIAz7h2sZuLB2U/khb6aww9lIgwBj
b/MuRnd9q+MZCV9HRNj1tM4m+q92q4w3At0EWzyb7qZceW3r6jOE7/t+fPXVAL19sU/S/Gx0zi4v
cMztvE2O67ttZqfCK097GweMMW7uWhK7C6O+SVTz4GQxH6JbG/nLEJhHp6OFN6z9jDRdtfV9Ybpn
uxnxstT3cMe/jdn0qfOZY0VMu+s3A6eZJAjPmg5Z14tvu2x+sKzx1Dfm0c5wrcT2zcBQEzTw3E3t
nuiEfQ0tb8Z5vCMueBiZsqXXvjf2ibIeteSBIninNMWd7TgP/uw+EZFyDwcAbU617yCHM3/oHw01
uSTZfCsfwByf22RLAhl+ad65GzFlyobvSao9Ei3xRITMbR6pd7qvr+vEWcUJ15+wfejy9pQbxvsY
BAe1CU5p0vE3vy3d7lJG3dqW8YCj3XXuTi3Cw9hWN+rAPhmBKhpbxpPrglIYr1t93rmXsTeQCKXn
VGkPqYLRoIOYsAr2fYelltEenbZ8DrrxVGDYZ6vWxiTiUMcdeRqvlR2foljfm7iWtqa2qrzx3tfL
K/PuI9S/46zkF2/k3eEauS9um2BzOhJE7hzFvS6fdrGib03XvyiAJq2KrX9jPCZ2AzmoJB8CVmsw
nUi3xG74SekRJLk6ST/qXQXA1sXxdgxsPiyypUjb5W9hNNzE1AW1CrsJtYA3b+yRHwaxMLo5z1P2
s+kfcSs8W25+qY30nLv6we4imLxwIZxPkznd+gwn7cAhE8MgsT167Zg0j/HKUTnVQIc4dFjrJKZ+
LIv6XLnGznU+Y/q54RgEjDSrYZWAGdR4LXTKuvUdXCiavWMGD4XuHJLu2Ry/6pNxiJr27ETBTTgy
Oyg5+TTdBo1XQLlfVc2dmgecM6NvRWRcgVsgh6L69J+SOjuog8thkN/ZIwrFeTz5fXscjEPLfFsd
nAdYlNvE7g9zHHyBXnW1eIW4t4688mdrTB8SLjHGOJz9DrIB49cknO+VxsX0ML46UDTbOLjvK0gC
NIxlfejNBttGSi2tulIoPaule1Ir52EuzWPMFL8kLrN16nvF/X/sncdy5FqWZf+l5kiDFoOawLWi
UzMYExgZDEJrja/vdfy91/2yrNKsc56DiGDQBUG4O+495+y9dvTUh/1+GYt1WeNyjCEjcrXC0c0V
ajdX/X00p3dpMX440ffSaSeYVg8a+Q19uuLUwhvqSC4KH6J+eK/TFgMkVNBaQeZKA6JQX2NTf8/0
aa/G6mVcoPG7jd9o5SP9gZc6QnKZWG9eXrwnpBjqSyBRqW/qkGKJtFYDrVwm/IfGmU5pEdJTmE79
NO4qkL5ud1UaOsXh6DvBr2gaXt28e4k0fS+k2DR2j4V2dnTrELnluRvny+DAt+qsQ5tvY7M5F/Qw
jDHdFplxwEJ4BMZ9thPzGTzdvZ77SbIATOQUq8VL5cx3qd7tPWu5VzjFJbPNVNHunQSJj0bPsrLX
M5+3zIjI6fAusdI90NfepIDpDANeZZ3eMQO42oPziGrpPtDc1yEInk2cLQ5YsHKBCqdo+4Be0pAq
z1aa+sSfXOoAB6MerRcK2JDWdpp7m8pQEdECSzGK9EKshv3oqBGYoOhYKtN9HQ2P/awdoiLEhePe
0dnbL1m8ZkYAalVb95S7OVqNhI7cMt0lvM8gVt71QUz0XrrPXGs3ephWLEbTY3KaTfuqKMWLgUDS
zzOQSfqphNxUkPIdPRr1azzW69ZO9mjMNyCLt+iV6AFneMZLMJjeOZswKDKqyR+IMT5WOkn0GO4d
tCy3t7iRvmLPuxLjsQJUhR0E5E5D8mLPVaYFE56sM61jSjxfUIIegmE+oPhfW+174EbP8eIgLJwO
Ci0Q1DWPZTwcxJ8wklRmKe2he0oya58QmakuXDdLZZWHYGzw7HSnsX3K+/GELu2xjsyLDfCz9Dri
tWZC0dVVZ0FIydrTNOTnrAi3KbQEcyw2SRf8sDzzywxhsEXOMWjRVcJqyB0GsqBLAyd/RJz9ktjx
OXVNWmz1pch2nvQxnlVrFy+wFMYH99NpXsb0WktLbGWNG6s6L8BBte4nA3Vn3IV4cJ07BOg+xd61
8B4tEuRbTbuWvf2YeuVD3WbP8RQeyjGnJNHB8N4ZpAAZFWZ7qq5k4hI4RC+VW76VEMw0oDQBAnIs
sEfLVVBcJxeX68k8960/5C1RxdaqLJyNo+a7kTaYtZDPuHBFCJZtZDG96AdyR3TsFVvHrH66S3EN
8TFqWUwWxkRXaqvb0yFgN4HPtivPsYUs6VA4Ni3VS9bXvmn3j5rjsCyxxWR+aRvx1TIfG31cLW5L
oF26yVJzZ+JUHnUmBkoB/no6UI/tbfVzZigtnb0u4qqPslgN7rPUogF2jIXhNVSPhs4sMs/uTffJ
a9zfCMvMzroqwPRNWlxu464Zt+lk1wXZjxmihWgqvBxoFqbqNoe2Ea/mfOYCjBPaPk5BwRKgHwg2
vlSNeazH6r0N6g9mvxkpwxrbrpiJAJ6MdtXXcg3H3MCKFnjd1h7CY1QUp7lmia+VD6pJ4EYPadZu
a7c99BX8IWgN2bRHqIw82MSlNHA5m1ZlGkFIR3tgYiM12X6Fhz7iYteXa02v9h4St6L4dMNinWjx
Jl+YP+jwfoz0ogbo8PKRXIFgW2bLPS16Z91V1gNe6JMD+L60AAIXHGhAGmEIcSffBU57b0XpaQJn
rMzTrz5ZHm3af4v2mqTNcUbql/bzc2wvZ9sdQCMABE7slZGopwhzcGN6R40xaBbWG2NxtqO+bBqg
zvF4RyIy2sa3oqvOCHO4HqXUEgxFcmMF5AeOIuIJZTqULI0NvWYWIadQffCXq4EubRhbaGWw7HbX
cdG2GvorJQKC1C7kQQJKCNKdbuNjUbh8p09TTo9XCQ64ZS5ZzeYbL1pVlC89CnErKHbFWF2zkk9/
9LKU3XUyqx+TGj25gcOgN9qONOFdx/Gr/merD2irUFlT8NSsi3AulGA+WtGyGdwYyBc7Za4cuB0P
QFdfGqwiagiGaKn4wcG+/KHp/cEMQqBuDpy07yTHy6vm5zmJTkYyP0Y4n5ZwOvOEO0YxRxV5HZfS
tEhZPsddm4cbpQGG16yUoQU+EsrAYj0i/uhQavc27d9IX2lZuuFdtl4soGseybUI2WfkSXV/nznT
Pk9pldvK2jKmk+qSgEVPtk+ttdUpfpbH6xS9lqFZbOXzjcQS0dJ4KVmMpmUTtwPDZtu3u2I3FcvG
QMZdOSnvJPucTPFJ7yJ6truBqUDatdtBVbfq4rB7jZ4mRgINeJSwLUgoSyD5VeCc7HvlJUuoUVzt
CL8c9GYPcFrBFMgevz1w+V57eoBKzoCpcOxKxe+GYbcYKtRHDbhjDfHfWmNzZ44T+3r5nkI5J2YT
/crJYm4LgItkDogolgcrwh8iGK70UsF1bSe3XptptbE5wAj1nTbSgHW740L6pRfQwda2raGdY3PZ
yq+dTSbuVDQXanfMf8djvg3aa+DVcPKMXdvtKsDwptPsI2V4irToR1m2q6BSr4x3jh6b27LiKi6I
qVTZ1KgKA7AMHdkqk9ZtMosEJ8LLtfl5ckCu6gQ4tY0/tN4mSJRzn1PgNPwSEnMfduveyTZznWHF
usxNd8BCda9xfQ7M5crQezcIKyJz0Oy2u8x6DovpMwiW17T3jmrTvFX5fS/lkWo8ZWzg+64m47c/
Bup8Hb1phfEEDZ95Lc0E4Y59b0fKWjhgRsIHKEku5SAhdRVYebziLH+k+/1UmGbbfl15m0YzMPIR
CjclO8Uj23PiQxoM2EDYREU2YW5yGbPXasPQx1UvCtF5zZCtbYVdUse1nStgkZAiasSbeY627FHO
jXnSmnIz1PHFqsS6Mfizpq1Dzd6U9QDQsWUKgLpU3w8osCqzA8GQ4s5qdpOnrxdcMzGRG2EW7lx9
onCxH7Fm7c2CDmAe0/U0DkY0P4NC2Gqauu3JSpU5SoGSKR9/Bo6xQ/3ap+BvBiDntnE3cvktlEu/
AG7Pfrq6cRhZsJhCbzt9XsXopxqbroxu7M2suYvJ2EyqmGJ52siLl3cozb0RCxmTEEb9Hs/sSHsH
TFI8AChQ7sNKP5iRx4LaMZdQt5ZS7DR2+qqoJmc7rdaLrfsxmhDFbI4GixY5I29suNIfAmIdUJE0
qEnQ8BRoS+R+PVoT4bTqaE9AT12EDysmJR1tyoBGJeMiPaFZKfl/gYZlRMtioWnJ0bagb/000LqM
aF6gwtzpaGDkR3WiiUEbo6ORaeKTPH2McoZ33UGZsPcyYEd+xHflf2VzGtDcYOR8g3DUosRBd/ku
hzCIQgeljoFiZ0S5Y6HgiUTb41DzMOjeys+/fUMJ4bei/nlw0AEl6IFaEQZVa1LHfs2ohVpquS54
9ERylKMmakVVhLpIo75Da4Qk8wvZx9eE0GM2f5JvoMzVj9u9U5RK8rPxcLNLLJ9vv7IoiUTapKNx
StA6yY+QKaJ+Ub5kODehiXLQRjUFktORChmJf9k36L3w1miXPsDHg6Ja1NDyr4w6ZcomUneZBIYI
C12UWQ4zZnRaHRHQkpsqKGiBH0oOgYeFWq1IOAf/iNpLRPUibxdGVEIcRFz+dtAQP8ic1kYtpgwH
STUe0ZBZaMnE0yMZQqKLzshOHCL8wIitF8WTBsG6Mx/ZnZUcreCRVSb7FToLFf2aw2hYxNyiS440
APCiS0bvJrJ2GVHeHGHo4WSCKcNNQcfLUE/MPQJpzqL6PDfverE8OB6K14CaOcmtbDWQERHb9buh
V/cJijzCNLc5Cj2r9jsR7NGnulhJ9L5YwzoUSZ+5NChoVgNKP1ckfxrZxH70hwyQLhS6wFIEghZK
QQ/FYMOvGepCUUZKOHn1XYy2sBCR4RqhyNnQsosBXVrz1osxIGqJCHBAn2iiU3SshDQkhIuxSBiR
IBwdNI1sWNmzB9rKMsq3gA2mJvJHisXnGT0kPVuI5Gmy7hp9N9Q/qmQzi3yS/uuXVRNGUCISFoEl
KmgWA9vFolr+rLWCBUtHjBnEZyM1fxZDsRor5iGNCDdhGH6EQfqhOdO68Ox7LS1eZpSeC42RBOXn
OP3K0IHKZHBGF0r7ZiWOLQu9aI9uVCaFMhmXIGeZScvwtUNnyq5MXGrKINUVLgPUqD2q1DB99tCo
yvxVHiHz2Hqhm4HbFkVrS0MKfaspNixulWDdglaOkYAERQ/719tYElQ09LJG8rmgno1FRTszgkdV
y8R6n5psSzDZdsVVJAQJ4T0C9zIU7OLeRz2EGyjYZ+F+SVyLTKONRD/MNC0YhGLlEDuKBJCKmUSe
Xz4HBoUumuAZRSZi1K2Y5iY0wzfvGmdAjkxG71x/kN1TiYtfVEN1LJ8+OTZJtGLS4U7BtlHKG30s
1mY6Gxg3PPpoiCTkQOSuHhrnAa2zh+Z5QvssEdUyhS3RREtSAq/02kNOY4lmmtG3g4baHqhNxOcm
DFORhk6orUfkdRI9KAjUBDW2VYz7KOKzy/cqGwZ+MfxnpPv/h5J04St6KmkD/3qie1g+Pj8yprc3
wOXh67//6/8+6K+BrvsPXVcZB2FJU8kANsga/jM8AYebbdPmZaRLhAJ4SX7UXxNd6x+e+No8A5gJ
c0Qdb9lf6QnWP1Tb1HSPBMA/kCv/1kRXtWRi+88TXd0xoFwCkQR0yb//PNFdCiNMAyzyu9wbfHeR
5OGxKvyiV48xcuEeSvslNKJL19KUJjdluItiZQPtZXyo4nLmQ1wPhx4mAu6AKuSCFKDdkQlSzvpl
BtP70LD4VWGo3FdqatDogwCO2vKpT7zlkuWlAa3aflTq2HqN0+VNDZXqdwfyPtYVAuw80/bHvv5u
rCA9oW9xfVQxQdhgoy69+VSmeyZxyLAnvcUoklp+kZLb5HS2cRrdMXiuSRfQvNnPlcX8XTga1Vhh
X9V0rP0wmhVWuax4q7QatzRdd3DCGXzZHooxzsON0ls6UzF9xcve09QnsTROsn0AWHNd9Gj67JxB
6NDmMdZ7laFDwRgssRpUI828RXQB/Q9ZGNvMzgP+lD3jEPd+T6MUJOXPeXSrxzQicSxoU2i2reVc
4hgd4qjor4Glxudcz8/NkhJy5xZYbr8jNy/8UklWy8Q+clL7bq0m+mlgGK7Af8fv6m3mgky/eH5Y
Bkz5ug2MOc7SY1CMO7z0xylPNX/KTC6XMwjkS4F43Ahg0OskzftjXhfrODLWPWibsuEc1V1d+bVm
XePcewqH1LeovTdhb7z2M5qzK9jdY6TkD8o8PDLqNNd5Uje+qyXvzdKReaH/8Op2q4+lho8FlXmo
sAfO0a2VDSDIGQr9Q6jTNVON5g5FknttA7oNyvLTNevmp27dU5Y5qyFy4qPa5QkY/qsSJtvZjRNg
vCV00yZ/WgA46k1k7hEhLvSra+cy6DBuoqEyf1ZYgGxGYHnbTW9al6JlbdRL0rf245TqsgOLViZK
gnundy64/7qVkjYAOBwnYMrZRYhYp/Lg2slm7MKYNYwcRIm+5Zf9kbvAKSt1YOSP4BMUiAn9pTSY
KZh3WqfRu/CdfHA2GSw7JJnzaQznBxZyQPqD+VArykeItUICnny3mO/ZOzwtCx1QYoQZSgB0yCu6
czrDICIDxmJ+zarp1zhLhHDxqejjY28wqWkD6y6OETpo+nRy22/PVXMfCQdnNeNAqW3A1cQfSQiv
Qx+eMQddrDqg4/mc6E3gd43JBiW7lPVlsZVTujR3BoOkscOPHeZkjnA2psSkKOWyMEmO0qL9brD7
08BKL16gclTOXb9Y9qooawz/7Hesyoo2tW7Y/lzb16xbA1Z5VRD3+tU0RNtpWUhpqgO/LHlUXBc0
4qNNjxBDZZugtDPMxxQLuvnDjD+GUX+0VBPNYqL8bttuW+SUhkNBpW7t51LoGn1/72bh+1JV8cqs
OF6zHZ6rNmG6VNYsqvMrXl0MIQnescjoP2ZzYo60vJpDclHD8dFe7Pe0xfwJUMel3d20BXSI9Dvt
vsKm/6WV4zMTEsJS+D3ld06Li0WmHJ9+jKvzXVCt7Hnd9jG78K8SpBEwrB+WznHM0HcNOcx8eNSx
ljQ6H9lB7fYzTdosyRmddPlqdoieUozJ2XqKyuC4NGcf/o+98+wZoX2NErNn0pakof0QTfM9bzai
1sy3rOufLa97XKz0u150GH8ZH1BjP3hRvFId60dbzI8Bqmp3wIWn56/2aDNoSy9lhE0sdJNrpVWU
//GZMCqwvxCkd1o6XJG+0181rJeuC/0+qAzf9XhXG1x8x3h8NCq8eo3xjv0Nf77KWGTkhW3m7NnC
Jxe0G4TTnPD4g+3mL3Wi3DfjnVsHKyNr9o7Vsb3RSeEebPsa9Nc4dOwVf97R/GQbbFEGOmTty8uS
Q5im7rFLOD9aRTDgyRrYB88O9a1GTxnZIcmXc3RXmOpHXEV3TU8geDqlzxl2f0TfEHW85B6eGd3U
ILo0NQOJzFyOTszpmPMOaOOw6mL75KXUHl50t2TuGlvIzmqqF9VqrpWh03rMYAmmzqZgS5dAsPA8
PvKFsdWnmVM2WZeqhohn158lHETHDlZVhlO3T6uR+Nug9YPFW/e1e51s/RpHLvMe8zPXuHYqeiUR
iwSgDFgI9cpymYvVLJw6EUJO89QH7TNDnH260EodtD3Wpm6lou9R1bVdeVzGHVC9WuJhZSjbNSTg
d7Dmpa9r0DS6CSGSJZIkBtCiTxoRKmHe1/xUT5/CINikomWq3PypbWpePcYdjeidUlE+zVO/N4wr
a7m6ShobqZU33xv68BQjmspEPVVHzinoR78ulKsj+iq02+BByA/2ikyMYAVOR0ixGLNfa9FnIc3u
sdwxOA1dCkQ0XFX+aWILVtp7VArHLKPtotR4BkT71RUthOnwEUX0JWjnJ11sjka6URtM1bysZP1Y
MdjrYS5YuHWBRDhgV0qV9z7WSUNk6nTxYG0FGvlszTY33LOeWJeWsbA3vYT18NCJHXPqpvvc7C5D
v1x0a1nHAcL2uO9RgKWbOW5QQeDtnOYJ+wY7NAaFnMKhMy6mAhG4thSEvFReLZ0ER+yiVolIgO42
5tDk6OAorRvrNWoxT7gTjticcjaosBdW2VPpNUg4cMMuOpZXR+WYm/orEH+rKY5ZOwqOkHMv/J6j
n0F5NEf0+7fbIxqEsFD5y8qXzcJeYCzCy+2m23fLOFt8vCJfQ9/55c3/iikmjbjj7fawcgFBhw9O
ZsCyk+cpxcGb3UVp2cOeqo5u58C04ygWm7z5blZ+jkLfFEUyktJbZDleYF0KOLzBDYU7ykFk1R8J
zmEVB7GH6rZ12KrhLBYqh+QJCIpjxqKM//ivHDgptqTQquJXk/mF6HcFqyKuOMkuElecPBOtfHYF
LD8dvZLS20unQB4mOu4EIUrZ/RYdc4RnOkNUYOOhLtfFxSi3pMAeHBzW0tUocFzrOK+lPyI/eDLX
WRo9xEh9Q7s+3ci0NjIAAhyEGtobuEp0vwS8G01/hAybENIN3ThLqrB8LVTZDk0CPKIsA2xggp5J
LkkD+YGNlZhICwKuxCw31+NBqLY5dlH8Fm3LZ5ziUAI0JHqF5N5D/HxTCsMqlQaISIJFYCwZD4oz
wy5gHsLFtWV6mOTbzl0LhVkSHaTFM2rS16G9Il48/PNSL0Yueml89QEDABuw24DfXk1X5HatYlz4
bfdm05Uk/Ir5V4JPX8TREie4ULCKn09Pez9xppVEbghtuAlxnuLFl9uN+EcU4zkA5aeUt0ZTaKon
z4QZADsA4eiWNp6cIReyALMBEV0LoKWCOyBvC4HgyFujhksgwmwBx1QXBJMHHXZBigROA6wgnQZ5
sVw6Uz2sAwPmgQ37YIkk59aknYuTye5uWR50/m+mylsqB1Wzl4370mVLQ8tWAAgeOOJuPgrHpuRH
sEcM4TFIOJYJn6GxngTlI++7EXpDAcWhgubgQXWQd64cjPQ1hITjQH/IZEQGDWLSsSFW7HRoH0TK
LTw7BN5VGtvYmo8ijDcTwOzmtiztnU0fYfzzEzTrBKqheRfERJAcB5O4Gwld9+qd9AAd/sx83cLZ
EVJISZa323/cstmBh9S8oXQdWoAMbP7sd+g54TaQQdqNOc34Luh5sJ+iASQECwuDlDGox7ok522+
PX2PXd2z9xOgkSiMbpHKgsfoMexORPiGFQFx9BBNAsoS7AHy8ZK0aC9rWYrzQwMgeez5rPODBEgy
gNOjhYeH5eYDEA+ANGiYeBBd/pZQRdDBXRr1lqLNTnqT6h4R7sD6oZtYlXpCridUrh3TRflSHizP
feNvwOsVSIg8RE5BlLkHgSMw/NC/nbZeywFI+pn0RiWSXF4PuWM3JQy+bxHVjb3s5czi170ZUW5h
abw2eKd3Y3knj5BfQV4Eecnkx8nXcghigbhQFx5lD7aAP/oz/bpQ4TzwEWcV2I1o/KUpJdl6Qp8o
7xqjYk5Znxg13hLvUqQ0IxxOOVYX1In8MiHxwYGF8836tPmh4hMRG4YcjBgj5BjlXGPH0iJ14+Kp
cBniSwqegF68St/Z5XIKP1Eq76SB1pPWLM07+SNjbKCKO2nyEYvil8Vya/gJ82hxlLXjnCfmAmSb
nZRZ2ZTVspfuVyAfNWu3uDGX6/EGdJJen1zxhUSVALCSD0HJachs5sJ/tKbUPy85ErOHShPpH9Qu
uJ5yqVDRJ7jDD/lS0qNSY7rl6zkkJqXhnd08dTNbh1BRvygTZxqYo7dhOrUFzrIK3GV5gUs/MEhW
zmOYmnATy7WVdL8De0RzrHw5ZJOt0DUdkjC+9g3Q6jkL7iPa0Zpqtys7fXeHnGebWNnY5T5WCsZD
O/Kwra1juChZutWJWqyaZrVURbZP05XU/ggiesfHm3z9j0Pij/bX81z9/u//+vgibpPw2q6Jf3V/
74z9wRR2oSj9637az49fH9XH//6ovxpqHhgn0zXomtE/0WiS/b2hBiJStSEa2raqcYe/N9Tw25qk
g5omLTfHoAv2V0ONwBautKoHyclz2Dyb/05DzbnlrvyPfpp56+jBp8LjKq27v6OI+xQAXdLqyFtQ
8WAMVemFlDM7xxvR02NkcKNo3tCYZbY3dDRYSvxRRON7JRRNl90He6mLZ70MQAPDOXyObPWtgT3o
MJ8pm0dywF+IhtgoXheuHIW/kIANrK5+o5vfbm7u87xGnx9MtLdC4z5KhgcwE7lvU56xdKR+HCI0
nTP1DfyknzrUnOhAb7fkATe3mkGbyeCvQcJUjM/KVEEYyyMz77Ww3S+77Fbx3ONP50693J1MNBGS
wEmp+5ebB6miMgR0eh5qt6DT0z7pWvisCWowRNIFxXAqESR1l9SAG9PpQA4LEMeGznDGe4kGDyvV
8jCU11m3rm5XoxlGbNvXEA8nzHboZP1ImZ4ayz4GC422218F0yC/1Mm5Y6qiZflnAUDK9t4SZUEH
GDG+IAWdrZFMNSwFcIsT4EsB6WtPe8uOd2PjHISQpSc/MMfcOv83+5SMArgCypVQBlfytQY/j4sm
g1V2BsDqI+BcxkvSoEuvp5wZazB8Mz/206x/Ewyh13KL6aJ6blkJ4th6WOBg+Ijovi3fa83vAIVJ
TCdFKIdTABux6Ap/TLxvPJKcyY6XbBRItB0fYsd5z/Lwa9Hnb6san1P8qIsdvU7yHlOnSvzYmxta
1Vyix66fjr0+owww1ovzKYuSinCgZomWxVJWWjM19z9sQgBkgDFN6jEK4S9V5cokvXa07XPkENjH
JqJiSmU23Z2MGWWVoX3mEzPgy8ZdBkBCKdy7kaj/IK8w9xtL87bRm1k0ZBelC11YResLpqdcWl92
87KgyKRxJnudLuh2CTzhkD5aZMuTHaew2TBMQqbJ9Y5rp0RAFcLchYAWADYEDTUf6MqK0Lpz/cJL
f8+T+8upKRTdkD5m0eEQd1ON7sscGYDI+sfESkm3ySJ3nSpgTkxS53AMXh255Dty8c+QnMpi4Mmy
YMTbVpaJZIt0NbaCszcO4ErS+tEJqOk8WV6c9F2X5SZm3QHSez/IQpSyImmsTK4sURVrlcKahUj9
t8IaNslixllC9EQIRGCE6ktTGasAYkIByGWTx+3MO1z96mV5pB/Q1neGTcYQdC0YScdBa3e3r70f
aWLfsMtNZq2cGcPTgvUTXrTMXzVWZvnXYaXm7kx0t4Iuo4Q4Stiv0JyEKCOcsIb1XmXdHyxkF+T4
sBuo2BWEi7KZ2CXM7BZc56yyd5DwCYHJVOwpEvYW8jURHTsJUqh4V8ifgb2IwG/oKuyiT4d9SsFh
9EGKZ8jZubx6LePqSpkZdJ9nqK/0g0iq4Il4my2Q5CQZc2a3lpDY6gzrMcmOEluRRoScUDmZ5NWr
E8mTvFMbNnFKXJ0KTOTjuaeCkoxfAfVQjexijMGSjugoBBn/mduj9HgWmrUC32GTkDfZsluUvA4J
NR0FpMfXCxtMOZgyuIyGc/u2HKNEezgT6S6ijSCGQqq7VAcQFm9pVu/kEQ3jcvm23F2O1Riq9ZR/
S/Znt+k0Do07yi8jP+528AtlEYcgfCFJyQnqdW2kwOtFTzKfJpnOs0eWh4xoPyRvZzBmVP1vilEi
YXqzamN7ezBnQ34yHe8jMZHyK8gByHOXg7VW2gzdS3pgrs3dXNIIs1s+qMUufxq4DrLrz/ThmCO/
6W/6bp5WwyuL+jECE97WW4Vfe6RYbfCqI1vrKmMrQRkO+rGkuheSkonksF1LdRswKfqLprSAP8N6
fplppEoaipyCNvwwSbqpiKxs2ZvXtPnk6eXMlnwtL0IDGKJ3DpIJWvT2YaFuquhATNRRjtRTgbmD
3SYvmbwuM5XLGOvbkKsswTsV7mN5PYweSnDxpXHVk3eWHK88oRysoHBGaqCSxF8eJWe8ja2DpNI4
FieC6kTuIidDTmKB/J8yQU5xQa6q3F3+leRWweJkcAgteIT0bbDsMLqFUyhpu/T8Lwb8QgM7s4Cn
Enb3TgO6AVu8PN5cUkKEeGPba3lL0G09q425oXFGQjUDeN5HgRQGyblt8Q8YlL0WUDBqAzmNcpPb
WHu5Ky3TvVGmnxFsRjJmWfxcVjZjC/oEJDvLR6KtKxQoGmzH35gRNga0R4EUBdAfLSiQCzTI2TmH
04CatTxY6AAGVsQGdqT8a8GSrGFKMsGBLym/Q8HLIR/rjs+EHElcxDuV08DHN9L729sv1KEi8KLK
W3HhvYy0+yAyZ225wbbkxFLyr2pnBIowbKwYA31tFqM/KcWrMXHdGWqSjgPQxYwkb/9pvByqmyyT
TpVu22FaMyM6FFVKy0q+e7vdDZJrk4NBMVlBA8u+0oM73B7u1dZPEf0PDk9z+04RwB6u1ens1N5F
PYEUIYdFfsjtVsvl1pLZnII4Kmvdp6zznpr6M5l5dkV5cMtoUw0zmmblwRkIeLHLfVz1t7uSl/aC
tHzt2B5jN+XBwql9W9Nvz7zkZBXpZE7Lr2iSKAQmBunRfKjgKClfejrf3266/SUEmar6oGX//P+e
oYNq7CO9Q12gn5WpudwOu4mAmBnUfchbyGa2JvVblkyxiov4ARYWPcdvL+Y6x9XbOTs06cf0R26E
2whO1syAzc76p6bh9+zq55Ve9E/poDxJQHBNgvdfJ2Esuyeg3k/2rDy5c0XVnJKp6j7I/435mlmM
wLiwhOOTZsenWpeArXLjLeCmqZkjnQaoK3D4tijgW+QrdGrEFD7ZaJgJo4EIHwbdz8RmA5qRuBO7
4WuZanD5+MLJ4q+enIMCdMvQPXuj9mhG7oqh83caEoSRZ+wBYpcmUSGbWue3x/sULToqT8+xsB11
26h9oUFYGuNTj9dQFCJWjvBOymuRijDt3DXw1KXxuWTzulY/pIMjTAWRby185EXMFAGCSNkRRcn9
f6rFf6Na9Cju/nW1uIqoJeK8z/6XilEe+beK0TCQZCJvMOg8/rMEQzzxeOepIx3dtgio+UuCYf4D
xYarkk/jOhSG9t+ya8x/UEhSKrLFV7mFR/0bpnpLnul/KDAM3Pmu6eqm6WqOJ7f/Lbymssw0D5o2
pelCT23Ko7tQ7WhNbutXC6kBA3/gNV2IYSqYgD80IOACBxuw2hGUbHhfedMBjogegz7BIBBokjGz
i0wasDW1pxqgDqgDhpplel/b8d0Thc65twgf7shQ4bQJJn3aBzCojmZFcm+gPrmIw3XixJvuPczF
ts82WE1GGoj5Pi0Y8naaco1dJYeV0h0Se1zZLREoKVNSXzMA1JFFm52H5DHuyGbgqSD24FbbV0nz
HkQQVQ3bvChRjRJy7pBQV8tbXnXrqBuRfDBqMfSO2HNtWEGhecy1NlvZjYuJs2mTh0YLEfBnUNvH
2Do1STSv7MAKT7Y+ZNsRMLuftKH4A2wQckpO77mCPejqfeLrBdL1JWU+bKWG76DcOl/SbvjQlvIJ
j7b0RbdYa35l1bID4wn+Dd2BOxlfQ6ahsCgZG6ZRT6ojvhkv7jd6730sM0tSgWmOLM+x983EnTZ6
Mw1UP5VfRWSVRt1cX13GI7EeVeAug2DdNg4jphy3Qz9fGYm9BrY34Uoz6rWdVAExBVA2Va8nRYJ/
pRyiX47oY1NTJsn+vb0NQQCgUUZZlFN/pfQgzGQnrO8myi6RXcaUYR7l2EGCYSwKtJAudkLBBlnA
l226cP4sCjoPG8bAXq5Dtjwm1nms5FBxujOg8MDpCI1TssfPpYnxTdLyBNHJbtNt9Y3svY3201r0
tY5yJ/KGozkpD6OUo3q0SVvoX51j4dielBdV0hSS/tlwh+9o9H4xIXtPKWrxwqBEpMptpN6dKHxL
CuBZFvNocZ/IkrnTPUHLa9/IkqioFQdA3BwaDy5lQKlwrbcafsZC4d1azVtEJq2ddt+zlNlKxS2R
8YJK5jBSrtvKntoGic4f8Y+TaAApg6QcElKnFDRCbdRpAhjJD9n4TLQGbFoEMa2CjK1dR+vApoUg
4E1JCNVoLVQg8Wi5P9bjm+zwkJ58tomKrgZHQLO4AAMm/Y+/isI6ZvbwNH17HdO/fiSkgQXHZNta
XmPLuDrEmsbTQ0buRzaSSr1Mvhsjb7Kgt5YyHewuaB82sreQPYVOX0VW3IU+i5bbxQpJwbmmAxMi
ilqRsv1Skzm4kmigQdo1eIPZC9LBgVW1Kuno5N4rwaH0LqTVk9PzGdknyJ26292lLdTI7QPHIw0j
giRIo1HfEmkl3W6x2cF5pET5Wdw9dJF2bwaYQYIUS1iL0xqvxfdSwwmpo82goBRbPP7q6GNJVEZA
X4sk0Joul6RpKFP4LJEZrvVi0gtTR/XUwfXgiEFvqj8XPRI64e62cagD3mWzAYQOYCt+RgtAVxG9
FxXZRdQOvpuEp5lkVVm0M+qaAa+WdNYjhAhYx1dztjCapiroEeBSmMzUTNKcl8mDnX/lVrISeBM2
lZVgviSvQDofgQduSCe1nQ9VbvKWYeg54NOUhkbB2Kj4XQEZKitj7U3vMnXSHAVAk/CJQDjxr4zn
kCqxmRh82/4/7J3ZctvYkkV/pX4AasxDP9yI5qCBkjV5kvXCUEkyBmKegb+5j/c76sd6JUnZGmx1
VdHRV9HReii5RBIgDg7Oycy9c+9s5gDjFbQVtvxNVIhctA0F5GpU4un6SCwOvEasQcWNt13DoAKH
SvHEizxaS5EFpVIg/u5SaxekThBBQfLE+HIFdzwykZIESTaALcXvXiIzvyOOEZ6fdSAgn4PskFiN
xrysVu9SzZ/LEaSwL9aiKXrf8jujdbep2v0GroNjZOTyylzXZ/InASxFISlAliKh9i+AnJhAdsuP
TXMVlHdtlh+XqIcpo7EfAayKEyi+bPMS46HBgPiHiJWpE0SSVW6dTEMeWwm0QvJTkYtSDBZzD91X
sh2GmBKkSQGMMDZTF/K7aWEZXy2dGGwKwNJRbuUV4Zr7NG4n+VyoyMKEFuhjXeEjxxSackhlw6jN
icoUN4bsKO2Kg56abcgGkGXJu1WAN1XJWsxy6rDjyd0ONPfA6JKpxoOccs8FMIQ1c+zJ6/F51A3U
GLlpI/5asTGJL/LBnQgY6oVoN6NjGBJSSlUyUlBI1nsEVVFGpkNMcLg10RitaQJRwQsblmeSokVN
G7mhVwDilHcoQsTYB2mII/ZE3/IR2uoXTfSeVqh5ojpfqqE/KisKlr1/UtNvYKUnZYhaQ3tBnWot
/C+DICpaIyuiMKF1u5wi50wRNV8DtjJj22GYmS3coZJqogV1DPXcGoa6o81UC/VjFMKUEto4XYd+
0Fzby1Kb5OgvaCtdZE6Hr1EdscHpRkTcUtxKhF8wj8ZlfNaulsm0yrOA5LW5+/8g+q8E0a9SmBdN
Hf4Qc/H42PcI2vSAW9QNF9k0UIXakpg9dQ8qsosQlGeh7GDaxN3fI2jLcT2AFcfg06b6yIvD2ONv
qg3BGZDEs+2/5sUBde1pCK3ZhOE6y5OGfaOF4tUz0CXKnaVXejHN/EF3qXhfE7zBkNrRgEKUjI5y
0QhluVWi9COdmO7RsrBOI785s22aq65TxQuPag9F9vi0Z3XOhuREWUFPit33rpJmE9KQL+3Z0nc/
p1oE1MBOlKzqT1GankYr1A4zB0Cb9vBg1mhomKrwdIJ66eLZaywyW7eh7rgzUWJYfYp9/T6GGo3U
5z5SjvMkAIfM+rCdtLGBk3Mb4R6Zo+xM19u0Nz/6tJnFPgf0wh6XXxMhVwQLDuI0+2AP1vmovY8a
FBxXDXUhC7wMx+LxLiVYU/yPpp3eoqx6DSO6m4mguFZNFAijOh1Obk61K+N5hPQbf1b96riwuznW
S/QB6yMkcD2jG9qejJWP3JyXzFxzuLRyArlRhG3NwpmY1NhpaoGC4LMDaD4y9q6hHBd9c98gT7vM
a2OG2Ndh4Zp3SlrRdWcTiJeRdTn0K+rsxZcwaz8vcb1EFWSgfVc9aiqkptPAOjPTaAn/FFH0cOlC
5FW/qpZ17IeeNyVH+GCeKnU9TtqVCOE37h1O7KgKIjYWBd2RW2fv0MYR40JUHMpPGjtcgj/oSWoz
AAj9RbOlSxedj9rxJCfmPi8sDPwiQoLKdL5qekSIU8/tphcRXERntNpcTXMbgdwGLtvEVb9kTc6m
XZnKrNGzbprG9IFGVUrjaq4hWOx1tDq7HngTGq6T/AQHCGWaR/2xAh1bSarLujo1IKajbj3p8cjy
iKHqPpzqsILG5ZWBhIBR2BOaSioUC2IssIpUwABKfvmXpryLimgaOfCaaRWzx3CuAxVE7P1pRMPU
WeS+D6IPhWPRfH7kuYvW0VmxnesKNmJcOXMyo4nhXCUmgr8m9PUmnFcEfQHdvRDrZ7l543TMN9ue
1ErIGTFvie70aDV3Qc5zuKn6spgm96Xl0EhYMG+jKTK9kzCEicvxEppWfZz1XL42HpJTRw+nYV9O
A52uNluXmjt0M36X2jRG+Sj1ltMmGiYx3Yrm1AkUAKdikkXGQT2SdZrF1Ox7Zkg/0aByqxFmnMPd
uPzgWqcyfh6HUP1wbhIb6WpwbNJjECEwUytXocmZqmY+dgwPQ1biGE0X47QNUeBAm82Ph4mhwd7U
MhIqmk/jkqXC+z2OmwUcQ7ikpMGoICs+3ABbmyyx5kKjaxZyRTkU2zTzZ1DOJp5m0UhH2OwEU6dV
ZwvHhYH5oXVhQleadxWbOM8Hdvu5b/1j+stnUZgksNAqepTnfskRu2U8jSL0TRDAx0qmx7syyS9D
NT+1gEYNaCrpnekSXpMYdcZUCVJau4PgRAUoWuYlGRtil12xX43qOB2d6FqLnWpmt92J5wREYm01
Kz1Ut00ASU80GyykLs0EMYJIK0/71D0zgnP6/LUqm+VDdVZ2xqIykZbCsL1Aj80yRhRDle6uli26
k81aZdcugvxdAZm2qGq6Jx001PqsmHns9MFgNZNCtJckCDD77roWLQIJD3A60IgWGt3XZx3cy2kc
KpPUHSEoEVp0xBjiilNDEhM/k4YYxCAWEScH8TrviFEkO5NydUXsYrcXFZGMnZ7Qfr6fE9/gin1A
reKoqOwvyI5D47tUKOeJN0Ps4+CNAaRiGvtJSCkAR3YnomdQh07Jeyjt7wvKkIprwYAMHB8BDelQ
eCo7DkFs1srbSPciYjaF2A1dhZkY6RTEdMmFS3xHuLw2dV0R91XxuVjDthINEhXSv30gZE+TaBE5
lHUW7/K6JOcmUaUY2+ZEmRHR5kDUmRF9mkShmrDCiUrF4F3MIsAp14Mg0Jw4OYAXQjScB8S2ETFu
is1a3y1vBeFh4TtwPuoKHyAullfkd+LDsfWMu6wvPvboU/HP3gRC9Vbt17RFltVdgOpfRkvgat/j
MqEnQ2WwlHcj+GS2HPAvXePZVAmKvL+psWWrQ5OMV5+pPsajeUXldp2Oh312RU14YqB8O3HlQ72J
AGCtauBhZ9D8Lb8+V5HoR+WNFWE8zSjMYsLs4XwyIBEuMLtIP9ECH49Q+lbKAesIA9Pl6izJbwws
6MSESUxv5M0l+ZhZkWbyvEi2L+BHje6twBMnbhguBGAx4Y+n7OQIcih+um8DqACYoOQek1onZOxt
xfK6/hO6Ey12FNoFdi8L2MTVSTbj14jlw2B5n1yHlL5B42KC5D/VLBeNagR8bP0TS+1XqUE5IRvc
WHTrUrqm4OioYm1nxHNKjBdq2X2EnnLhafE5tfASA6WFbY6QmAodZxv51/o/y+hUTUcIAPm1WtLt
vf5jEtonKxSNsROFoV9MBYEalZgOa7IuMiPBG3Pm7SrD1ZYurhJwFe6amJcINipJppm1+1bgHHpN
Nk3gDQihVaRuRXlWEjf6jN6xRc6h9U7EJyb28Diq1WO2gQN7xQwNYJhTBRIQU6AngddK05i7bjxI
LjMuRlqdhJxwOXaMQ1rS15nE1P9gxcAmNMe7wF/9Hpo1jdOr32tq9aGVzYwUQY6x+9qv/E8P5Q35
PazSmaOC5Ykk+FdzaXxc5bg5lZDdyxpoB6LnCvpZ7AzHgty11PR9zDYKBP4V2nlzhaumvCN4l18i
a1R1cyRN14YpRpodRr8LkCWIoRu0gP7g0wB9ikFGD8wmiGbc3rQ2VU/+WSMwLZc9UgwTULNyUA8e
0Bv3SFORoYIATO/MxC99bszyoHex1SU9FmYuihIHK/J2CLZ1h8ABy4JJ1iudn0KPk4FHBAHXyeIY
bUbfzNdEYxblfWEBo3GCQU6wTqrZKw5NB95hRquucdHQXJP1/YFO+ZN7DghuQPx21RSZCCx85E32
QJA8LkxE7zRPVDeOpQpA/AwIqaN8AnuQygpWLftd4x+uELFLeeSkPXtMKlLWW2mHjQOmAYOL+ya6
YcLShOSIXH6vHCXGWQ6MInxRVFUPxVQOY4f9NbNGGxeqhYNo80WS+R53xtEnvYRsIHzwrEaM2+Zp
7lE54d9KVO4r3Qdh647LcmLk1VyIN98KLgFAO7tChO92ice2GGMKOSdn5hV6Nu2s68p652TpjOLK
g0B0xnnWzB1+e/h3C8NYzD7FFXMcm5lXXsvlCptHGa8cF51YV99XKHhTNxUeO5nQNOnv7U6jgX84
9LGokTsq9RH5LQULKeRIzSRA42E9E/rwINUaAuccEZJ+v7K6hdQR5NxCODahxSc4q8vh15xoAHIH
EwZmRF/BQabtWIo5eg8fo9EOCj2aR+nnJXznCrsqKdrIUxsPKM1RepFSi9R05K5ayUxFxqanhU6P
r7GvPaaceygVW2GaC98dR5h3D9LWHlMkVBZth3TGqWDvgsuiqxF1xVz1s2PxP7d0mMfLZv1syMtq
+NGvg7ksKwli1EK18FPoLBDXZekIYnjyLDFVddE5EMIH+OwWjApYGUlFkZlv0NCjEqJnLZNeo10h
Ol3dVahhFrzXW+CruL4SmZ9SlnKR35YrlX9jAX9oB4QKVKILL97XjamtYsPWpFO1bfcT5qgSoDw5
LMR4R9YBqdXK829AC/Lrs2KVHet2iv+igu7+BgIXtyipi8sev9+go24v02NZ1cQrSuIFOZZYvWe0
SiLlQEBM/Y3SMX7xiBGXUzGmH8phlpmTTLxw3knVXVbqkI1bLNilzqwxVy/bBi012dp0DOGZyPIm
rWgZ60OwItYSWaiEwkJHVXooAL4LWtsJDwAGjUDtjaFPKhMSHOyP3LpSvfKzEeYXhIes1o1xFaCM
tupKvmN2rqkh7KCmG7FnCWdDAk+oLZ36MHbn6LWyS9HBWNqJsUgD9ZxCdMbXlidFsE1xqkNTU0jB
8oQJ3y1os6MV+7EQ98sEXpF+5WfpEbbV86A4lrZ1eRyEC+zE2e9jPlDYyYmUPomN61hpx8XA0x70
aDewKLTtHJmypKDlFrp/sjQP17R74f5LMWqpdodlHB1YdDMI1VietqBM98mcErQNaf+R6ujDSaVP
QXojgvbEgNorE8unhUFqqfJSEiPLm40hklgYbFaefklge0Y6/IXeIeF1Vfveipg3d05CuMIzurdZ
xRsi+mUKHqEWeDGuBtJfZgkykB2JXVdhmqNOldAkAmT2VYDrY1l9inv9s+INpwpaiD5N0DW1hL5B
PDPNheFAH+Aj/PN8wzL9LW2S8yxM64pu86dlEMsSnNPSNUd1YLpq7rNebtftCkC6cIVxG026VnSA
sCUWe828Ip/ltqMa/eX/WG3tP277//Tvs9lNfTNfd+lfNPflcHlfNXFdPcC28up6TD9kf+9Nrx/o
z+oNWKDAVK6eIN7rr7X+zq8dJb6pw7q5g3+tbcFpT4jJcYZx/ebviqdhqKuhQ6DbhMH8bMqCj8bn
ZyPw+sVthvL19zz56rdZk9ZyC/wwe6KG/wLt/8m1PzvAo2u39mzPoq744trVPSQOVEjeaCrIDw8O
o/y/f+2vs+NdlQd217tvIwuh6T8YAU/XTcqw27sPyeBtjQASCpsVa+cB0E2GQBoNnkx/dY8StbQM
qJsp8CYHwLSeF+t/8gw8m0iPngFzT6OijBG3u7lOCvJPxkHbg7TCLiGtDvLDMvG2JsKmUWT7iH5f
vf/GQGDKjeuFaxoaAAR+308HQt1TXQPhSqTRxXJDaEFvayBc1/IM9XnDzN8YB8wIbKzQzc0N5zqf
TAh1jxYpcBNvc6a3tigyT3dfFGkGwlJF45l/dukGrTrgViBR8vPm1oRt0xTP8K6rIr39JgTT7UP/
fA5oezr0OFbHzRT5t8UGz5a1Dcopukrbgdjs2zssCqgn0b/hmrrz44dB2zMcRwSR3u42CV76K+IE
B2afg1DGs0dC26PBhWfO/b59vK1Vcbs9ACbv+kigDOuYnuDcTxYFRsB1DabBNlDYRORvaFn8pjG2
2wBYexY5oq4JLv94ANAlU7G+kD6nt7Yjbu/9ZqfecRWA1qu7L9dBj2BB0y1rsyH8u3Kk/2Ed3G7V
O40AEQExkb3d+V5GiXA9HMNRtwOx2YHe0EOwnQo7p8vWnmnpOsHRT6MjzwS//bYavMFwWSPYt3Ze
D609Dfkf1YSL82Q5gOFjCDfdpqd6/bM505uaCusR+AVTwTZcg/rBy9RRI2rQ5LX1z5vbEbYPw2Zu
7rAq2HueI50QtvXj6IiUSQO61J3NOHhvdCBeiAz85ZyJMNFwNPTpKMnIz7N9gi3SUh3mg7GNkt5q
6vQLEgeb9hcKyy9HwNRRWmDZ3M6FNxorbGKYHZ4Jc8/WPN2CSfPtQp9FS7QIoSlhb6KSN7Uurj1J
f0FFSScdsGzrpw8DT4Hsotvs8S88DH9itL4V6Wn3iu/W5fnwvvpRFf9nb3ioTb98fVuXlgST4vOT
94mayebUmyRU/v8fT8Kydfn40YsP5eT1abYf317fyzM/OdfDRT388TC8L2/K22BYvzBsv+XpTUJ9
/31zG4T1ff7Hv4rmfnwslcIt2uAH37/TCzmWbxnDq6dAheVnZ9gUpHY9A3evHm/i+j69Sf3s2UVs
0ttdT/GaNPMaB/qhXM2fGp+DhuFJbp62HX4rX+/6xefVLZZd9cujr2vDux59chPd/PaJ6ZXfPJk8
BDjbKHLXM/xXXL92BkKGXc/wqkrQjvf2Q1ZnaYgK0R//fIJNbSIsl9h412//Pouz+I9/PhzoUXGL
zXrng9+kjP5lVt08HOv78aWO+guO/9s7lqasejjWo+OzAe56/Mv7+iYOmvi+eTjWo+OTeOx6fNzw
boM//vVwoEcH/wXz8vw1f+8d5+XrbRq7Hpy17EeyW1IP33XED5v7gNX+5Uq/zVkIFnY9xTz+7bzM
/PK+erKVbE/wCx5Ztu/XG813HH+Oz3byszFao8Kvj9GPwoxv8PbL4OMBsv/Rx54GVvKO2/j+pvzH
fwMAAP//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133350</xdr:colOff>
      <xdr:row>2</xdr:row>
      <xdr:rowOff>95250</xdr:rowOff>
    </xdr:from>
    <xdr:to>
      <xdr:col>37</xdr:col>
      <xdr:colOff>370950</xdr:colOff>
      <xdr:row>33</xdr:row>
      <xdr:rowOff>144000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21831300" y="781050"/>
          <a:ext cx="7095600" cy="5992350"/>
          <a:chOff x="15982950" y="133350"/>
          <a:chExt cx="7095600" cy="5992350"/>
        </a:xfrm>
      </xdr:grpSpPr>
      <mc:AlternateContent xmlns:mc="http://schemas.openxmlformats.org/markup-compatibility/2006">
        <mc:Choice xmlns:cx4="http://schemas.microsoft.com/office/drawing/2016/5/10/chartex" xmlns="" Requires="cx4">
          <xdr:graphicFrame macro="">
            <xdr:nvGraphicFramePr>
              <xdr:cNvPr id="2" name="Gráfico 1">
                <a:extLst>
                  <a:ext uri="{FF2B5EF4-FFF2-40B4-BE49-F238E27FC236}">
                    <a16:creationId xmlns:a16="http://schemas.microsoft.com/office/drawing/2014/main" id="{444E8720-2A2F-7BBC-C174-0CDD67B06039}"/>
                  </a:ext>
                </a:extLst>
              </xdr:cNvPr>
              <xdr:cNvGraphicFramePr/>
            </xdr:nvGraphicFramePr>
            <xdr:xfrm>
              <a:off x="15982950" y="952500"/>
              <a:ext cx="7095600" cy="51732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1"/>
              </a:graphicData>
            </a:graphic>
          </xdr:graphicFrame>
        </mc:Choice>
        <mc:Fallback>
          <xdr:sp macro="" textlink="">
            <xdr:nvSpPr>
              <xdr:cNvPr id="2" name="">
                <a:extLst>
                  <a:ext uri="{FF2B5EF4-FFF2-40B4-BE49-F238E27FC236}">
                    <a16:creationId xmlns:a16="http://schemas.microsoft.com/office/drawing/2014/main" id="{00000000-0008-0000-0000-000002000000}"/>
                  </a:ext>
                </a:extLst>
              </xdr:cNvPr>
              <xdr:cNvSpPr>
                <a:spLocks noTextEdit="1"/>
              </xdr:cNvSpPr>
            </xdr:nvSpPr>
            <xdr:spPr>
              <a:xfrm>
                <a:off x="15982950" y="952500"/>
                <a:ext cx="7095600" cy="51732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GT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21602700" y="5543550"/>
            <a:ext cx="1428750" cy="54292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97825" y="133350"/>
            <a:ext cx="1571625" cy="32961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ib.gob.gt/web/sib/Boletin-Trimestral-de-Inclusion-Financiera" TargetMode="External"/><Relationship Id="rId1" Type="http://schemas.openxmlformats.org/officeDocument/2006/relationships/hyperlink" Target="https://www.sib.gob.gt/web/sib/Boletin-Trimestral-de-Inclusion-Financier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8CBAD-8E17-422E-9CB4-FEA950D6B38D}">
  <dimension ref="A1:Z45"/>
  <sheetViews>
    <sheetView showGridLines="0" tabSelected="1" workbookViewId="0">
      <pane xSplit="1" ySplit="4" topLeftCell="B5" activePane="bottomRight" state="frozen"/>
      <selection pane="bottomRight" activeCell="A7" sqref="A7"/>
      <selection pane="bottomLeft" activeCell="A5" sqref="A5"/>
      <selection pane="topRight" activeCell="B1" sqref="B1"/>
    </sheetView>
  </sheetViews>
  <sheetFormatPr defaultColWidth="11.42578125" defaultRowHeight="15"/>
  <cols>
    <col min="1" max="1" width="16.85546875" customWidth="1"/>
  </cols>
  <sheetData>
    <row r="1" spans="1:26" ht="39" customHeight="1">
      <c r="A1" s="1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ht="14.45" customHeight="1">
      <c r="A3" s="1"/>
      <c r="B3" s="16" t="s">
        <v>1</v>
      </c>
      <c r="C3" s="17"/>
      <c r="D3" s="17"/>
      <c r="E3" s="17"/>
      <c r="F3" s="17"/>
      <c r="G3" s="17"/>
      <c r="H3" s="17"/>
      <c r="I3" s="17"/>
      <c r="J3" s="18"/>
      <c r="K3" s="19" t="s">
        <v>2</v>
      </c>
      <c r="L3" s="20"/>
      <c r="M3" s="20"/>
      <c r="N3" s="20"/>
      <c r="O3" s="20"/>
      <c r="P3" s="20"/>
      <c r="Q3" s="20"/>
      <c r="R3" s="21"/>
      <c r="S3" s="22" t="s">
        <v>3</v>
      </c>
      <c r="T3" s="23"/>
      <c r="U3" s="23"/>
      <c r="V3" s="23"/>
      <c r="W3" s="23"/>
      <c r="X3" s="23"/>
      <c r="Y3" s="23"/>
      <c r="Z3" s="24"/>
    </row>
    <row r="4" spans="1:26">
      <c r="A4" s="4" t="s">
        <v>4</v>
      </c>
      <c r="B4" s="4">
        <v>2016</v>
      </c>
      <c r="C4" s="4">
        <v>2017</v>
      </c>
      <c r="D4" s="4">
        <v>2018</v>
      </c>
      <c r="E4" s="4">
        <v>2019</v>
      </c>
      <c r="F4" s="4">
        <v>2020</v>
      </c>
      <c r="G4" s="4">
        <v>2021</v>
      </c>
      <c r="H4" s="4">
        <v>2022</v>
      </c>
      <c r="I4" s="4">
        <v>2023</v>
      </c>
      <c r="J4" s="4">
        <v>2024</v>
      </c>
      <c r="K4" s="8">
        <v>2017</v>
      </c>
      <c r="L4" s="8">
        <v>2018</v>
      </c>
      <c r="M4" s="8">
        <v>2019</v>
      </c>
      <c r="N4" s="8">
        <v>2020</v>
      </c>
      <c r="O4" s="8">
        <v>2021</v>
      </c>
      <c r="P4" s="8">
        <v>2022</v>
      </c>
      <c r="Q4" s="8">
        <v>2023</v>
      </c>
      <c r="R4" s="8">
        <v>2024</v>
      </c>
      <c r="S4" s="9">
        <v>2017</v>
      </c>
      <c r="T4" s="9">
        <v>2018</v>
      </c>
      <c r="U4" s="9">
        <v>2019</v>
      </c>
      <c r="V4" s="9">
        <v>2020</v>
      </c>
      <c r="W4" s="9">
        <v>2021</v>
      </c>
      <c r="X4" s="9">
        <v>2022</v>
      </c>
      <c r="Y4" s="9">
        <v>2023</v>
      </c>
      <c r="Z4" s="9">
        <v>2024</v>
      </c>
    </row>
    <row r="5" spans="1:26">
      <c r="A5" s="10" t="s">
        <v>5</v>
      </c>
      <c r="B5" s="6">
        <v>2297</v>
      </c>
      <c r="C5" s="6">
        <v>2374</v>
      </c>
      <c r="D5" s="6">
        <v>2348</v>
      </c>
      <c r="E5" s="6">
        <v>2379</v>
      </c>
      <c r="F5" s="6">
        <v>2378</v>
      </c>
      <c r="G5" s="6">
        <v>2456</v>
      </c>
      <c r="H5" s="6">
        <v>2460</v>
      </c>
      <c r="I5" s="6">
        <v>2479</v>
      </c>
      <c r="J5" s="6">
        <v>2348</v>
      </c>
      <c r="K5" s="6">
        <v>2252972</v>
      </c>
      <c r="L5" s="6">
        <v>2300406</v>
      </c>
      <c r="M5" s="6">
        <v>2346363</v>
      </c>
      <c r="N5" s="6">
        <v>2389113</v>
      </c>
      <c r="O5" s="6">
        <v>2430719</v>
      </c>
      <c r="P5" s="6">
        <v>2470574</v>
      </c>
      <c r="Q5" s="6">
        <v>2511429</v>
      </c>
      <c r="R5" s="6">
        <v>2552237</v>
      </c>
      <c r="S5" s="11">
        <f t="shared" ref="S5:S26" si="0">(C5/K5)*100000</f>
        <v>105.37192650419091</v>
      </c>
      <c r="T5" s="11">
        <f t="shared" ref="T5:T26" si="1">(D5/L5)*100000</f>
        <v>102.0689391350918</v>
      </c>
      <c r="U5" s="11">
        <f t="shared" ref="U5:U26" si="2">(E5/M5)*100000</f>
        <v>101.39096124512703</v>
      </c>
      <c r="V5" s="11">
        <f t="shared" ref="V5:V26" si="3">(F5/N5)*100000</f>
        <v>99.534848288883794</v>
      </c>
      <c r="W5" s="11">
        <f t="shared" ref="W5:W26" si="4">(G5/O5)*100000</f>
        <v>101.040062631674</v>
      </c>
      <c r="X5" s="11">
        <f t="shared" ref="X5:X26" si="5">(H5/P5)*100000</f>
        <v>99.572002295822756</v>
      </c>
      <c r="Y5" s="11">
        <f t="shared" ref="Y5:Y26" si="6">(I5/Q5)*100000</f>
        <v>98.708743109998338</v>
      </c>
      <c r="Z5" s="11">
        <f t="shared" ref="Z5:Z26" si="7">(J5/R5)*100000</f>
        <v>91.997725916519499</v>
      </c>
    </row>
    <row r="6" spans="1:26">
      <c r="A6" s="10" t="s">
        <v>6</v>
      </c>
      <c r="B6" s="6">
        <v>30</v>
      </c>
      <c r="C6" s="6">
        <v>31</v>
      </c>
      <c r="D6" s="6">
        <v>32</v>
      </c>
      <c r="E6" s="6">
        <v>40</v>
      </c>
      <c r="F6" s="6">
        <v>42</v>
      </c>
      <c r="G6" s="6">
        <v>40</v>
      </c>
      <c r="H6" s="6">
        <v>40</v>
      </c>
      <c r="I6" s="6">
        <v>41</v>
      </c>
      <c r="J6" s="6">
        <v>43</v>
      </c>
      <c r="K6" s="6">
        <v>119117</v>
      </c>
      <c r="L6" s="6">
        <v>121549</v>
      </c>
      <c r="M6" s="6">
        <v>123553</v>
      </c>
      <c r="N6" s="6">
        <v>125361</v>
      </c>
      <c r="O6" s="6">
        <v>126886</v>
      </c>
      <c r="P6" s="6">
        <v>128309</v>
      </c>
      <c r="Q6" s="6">
        <v>129612</v>
      </c>
      <c r="R6" s="6">
        <v>130954</v>
      </c>
      <c r="S6" s="11">
        <f t="shared" si="0"/>
        <v>26.02483272748642</v>
      </c>
      <c r="T6" s="11">
        <f t="shared" si="1"/>
        <v>26.326831154513819</v>
      </c>
      <c r="U6" s="11">
        <f t="shared" si="2"/>
        <v>32.374770341472889</v>
      </c>
      <c r="V6" s="11">
        <f t="shared" si="3"/>
        <v>33.503242635269338</v>
      </c>
      <c r="W6" s="11">
        <f t="shared" si="4"/>
        <v>31.524360449537379</v>
      </c>
      <c r="X6" s="11">
        <f t="shared" si="5"/>
        <v>31.174742223850238</v>
      </c>
      <c r="Y6" s="11">
        <f t="shared" si="6"/>
        <v>31.632873499367346</v>
      </c>
      <c r="Z6" s="11">
        <f t="shared" si="7"/>
        <v>32.83595766452342</v>
      </c>
    </row>
    <row r="7" spans="1:26">
      <c r="A7" s="10" t="s">
        <v>7</v>
      </c>
      <c r="B7" s="6">
        <v>102</v>
      </c>
      <c r="C7" s="6">
        <v>114</v>
      </c>
      <c r="D7" s="6">
        <v>112</v>
      </c>
      <c r="E7" s="6">
        <v>127</v>
      </c>
      <c r="F7" s="6">
        <v>129</v>
      </c>
      <c r="G7" s="6">
        <v>134</v>
      </c>
      <c r="H7" s="6">
        <v>139</v>
      </c>
      <c r="I7" s="6">
        <v>147</v>
      </c>
      <c r="J7" s="6">
        <v>160</v>
      </c>
      <c r="K7" s="6">
        <v>241196</v>
      </c>
      <c r="L7" s="6">
        <v>249117</v>
      </c>
      <c r="M7" s="6">
        <v>256674</v>
      </c>
      <c r="N7" s="6">
        <v>263929</v>
      </c>
      <c r="O7" s="6">
        <v>270860</v>
      </c>
      <c r="P7" s="6">
        <v>277731</v>
      </c>
      <c r="Q7" s="6">
        <v>284633</v>
      </c>
      <c r="R7" s="6">
        <v>291487</v>
      </c>
      <c r="S7" s="11">
        <f t="shared" si="0"/>
        <v>47.264465414020137</v>
      </c>
      <c r="T7" s="11">
        <f t="shared" si="1"/>
        <v>44.958794462039926</v>
      </c>
      <c r="U7" s="11">
        <f t="shared" si="2"/>
        <v>49.47910579178258</v>
      </c>
      <c r="V7" s="11">
        <f t="shared" si="3"/>
        <v>48.87678125556495</v>
      </c>
      <c r="W7" s="11">
        <f t="shared" si="4"/>
        <v>49.472051982574023</v>
      </c>
      <c r="X7" s="11">
        <f t="shared" si="5"/>
        <v>50.048428155301345</v>
      </c>
      <c r="Y7" s="11">
        <f t="shared" si="6"/>
        <v>51.645452213903518</v>
      </c>
      <c r="Z7" s="11">
        <f t="shared" si="7"/>
        <v>54.890955685845341</v>
      </c>
    </row>
    <row r="8" spans="1:26">
      <c r="A8" s="10" t="s">
        <v>8</v>
      </c>
      <c r="B8" s="6">
        <v>77</v>
      </c>
      <c r="C8" s="6">
        <v>83</v>
      </c>
      <c r="D8" s="6">
        <v>83</v>
      </c>
      <c r="E8" s="6">
        <v>85</v>
      </c>
      <c r="F8" s="6">
        <v>85</v>
      </c>
      <c r="G8" s="6">
        <v>96</v>
      </c>
      <c r="H8" s="6">
        <v>98</v>
      </c>
      <c r="I8" s="6">
        <v>95</v>
      </c>
      <c r="J8" s="6">
        <v>99</v>
      </c>
      <c r="K8" s="6">
        <v>410815</v>
      </c>
      <c r="L8" s="6">
        <v>426110</v>
      </c>
      <c r="M8" s="6">
        <v>439985</v>
      </c>
      <c r="N8" s="6">
        <v>453632</v>
      </c>
      <c r="O8" s="6">
        <v>466797</v>
      </c>
      <c r="P8" s="6">
        <v>479925</v>
      </c>
      <c r="Q8" s="6">
        <v>492901</v>
      </c>
      <c r="R8" s="6">
        <v>505566</v>
      </c>
      <c r="S8" s="11">
        <f t="shared" si="0"/>
        <v>20.20374134342709</v>
      </c>
      <c r="T8" s="11">
        <f t="shared" si="1"/>
        <v>19.478538405576025</v>
      </c>
      <c r="U8" s="11">
        <f t="shared" si="2"/>
        <v>19.318840415014147</v>
      </c>
      <c r="V8" s="11">
        <f t="shared" si="3"/>
        <v>18.737655191873589</v>
      </c>
      <c r="W8" s="11">
        <f t="shared" si="4"/>
        <v>20.565684869440034</v>
      </c>
      <c r="X8" s="11">
        <f t="shared" si="5"/>
        <v>20.419857269365004</v>
      </c>
      <c r="Y8" s="11">
        <f t="shared" si="6"/>
        <v>19.273647243564124</v>
      </c>
      <c r="Z8" s="11">
        <f t="shared" si="7"/>
        <v>19.582013030939578</v>
      </c>
    </row>
    <row r="9" spans="1:26">
      <c r="A9" s="10" t="s">
        <v>9</v>
      </c>
      <c r="B9" s="6">
        <v>222</v>
      </c>
      <c r="C9" s="6">
        <v>245</v>
      </c>
      <c r="D9" s="6">
        <v>243</v>
      </c>
      <c r="E9" s="6">
        <v>255</v>
      </c>
      <c r="F9" s="6">
        <v>262</v>
      </c>
      <c r="G9" s="6">
        <v>276</v>
      </c>
      <c r="H9" s="6">
        <v>292</v>
      </c>
      <c r="I9" s="6">
        <v>309</v>
      </c>
      <c r="J9" s="6">
        <v>290</v>
      </c>
      <c r="K9" s="6">
        <v>471714</v>
      </c>
      <c r="L9" s="6">
        <v>484251</v>
      </c>
      <c r="M9" s="6">
        <v>496994</v>
      </c>
      <c r="N9" s="6">
        <v>509089</v>
      </c>
      <c r="O9" s="6">
        <v>520038</v>
      </c>
      <c r="P9" s="6">
        <v>530984</v>
      </c>
      <c r="Q9" s="6">
        <v>542036</v>
      </c>
      <c r="R9" s="6">
        <v>553322</v>
      </c>
      <c r="S9" s="11">
        <f t="shared" si="0"/>
        <v>51.938250719715761</v>
      </c>
      <c r="T9" s="11">
        <f t="shared" si="1"/>
        <v>50.180588166054385</v>
      </c>
      <c r="U9" s="11">
        <f t="shared" si="2"/>
        <v>51.308466500601618</v>
      </c>
      <c r="V9" s="11">
        <f t="shared" si="3"/>
        <v>51.464478706080861</v>
      </c>
      <c r="W9" s="11">
        <f t="shared" si="4"/>
        <v>53.073044662120843</v>
      </c>
      <c r="X9" s="11">
        <f t="shared" si="5"/>
        <v>54.992240820815695</v>
      </c>
      <c r="Y9" s="11">
        <f t="shared" si="6"/>
        <v>57.007283649056518</v>
      </c>
      <c r="Z9" s="11">
        <f t="shared" si="7"/>
        <v>52.41071202663187</v>
      </c>
    </row>
    <row r="10" spans="1:26">
      <c r="A10" s="10" t="s">
        <v>10</v>
      </c>
      <c r="B10" s="6">
        <v>66</v>
      </c>
      <c r="C10" s="6">
        <v>69</v>
      </c>
      <c r="D10" s="6">
        <v>69</v>
      </c>
      <c r="E10" s="6">
        <v>65</v>
      </c>
      <c r="F10" s="6">
        <v>63</v>
      </c>
      <c r="G10" s="6">
        <v>70</v>
      </c>
      <c r="H10" s="6">
        <v>70</v>
      </c>
      <c r="I10" s="6">
        <v>73</v>
      </c>
      <c r="J10" s="6">
        <v>73</v>
      </c>
      <c r="K10" s="6">
        <v>265900</v>
      </c>
      <c r="L10" s="6">
        <v>273018</v>
      </c>
      <c r="M10" s="6">
        <v>280116</v>
      </c>
      <c r="N10" s="6">
        <v>286909</v>
      </c>
      <c r="O10" s="6">
        <v>293131</v>
      </c>
      <c r="P10" s="6">
        <v>299225</v>
      </c>
      <c r="Q10" s="6">
        <v>305258</v>
      </c>
      <c r="R10" s="6">
        <v>311209</v>
      </c>
      <c r="S10" s="11">
        <f t="shared" si="0"/>
        <v>25.949605114704777</v>
      </c>
      <c r="T10" s="11">
        <f t="shared" si="1"/>
        <v>25.273058919192145</v>
      </c>
      <c r="U10" s="11">
        <f t="shared" si="2"/>
        <v>23.204672350026417</v>
      </c>
      <c r="V10" s="11">
        <f t="shared" si="3"/>
        <v>21.958181862541782</v>
      </c>
      <c r="W10" s="11">
        <f t="shared" si="4"/>
        <v>23.880108211004636</v>
      </c>
      <c r="X10" s="11">
        <f t="shared" si="5"/>
        <v>23.393767232016042</v>
      </c>
      <c r="Y10" s="11">
        <f t="shared" si="6"/>
        <v>23.914197170917717</v>
      </c>
      <c r="Z10" s="11">
        <f t="shared" si="7"/>
        <v>23.45690516662436</v>
      </c>
    </row>
    <row r="11" spans="1:26">
      <c r="A11" s="10" t="s">
        <v>11</v>
      </c>
      <c r="B11" s="6">
        <v>33</v>
      </c>
      <c r="C11" s="6">
        <v>34</v>
      </c>
      <c r="D11" s="6">
        <v>36</v>
      </c>
      <c r="E11" s="6">
        <v>40</v>
      </c>
      <c r="F11" s="6">
        <v>38</v>
      </c>
      <c r="G11" s="6">
        <v>38</v>
      </c>
      <c r="H11" s="6">
        <v>41</v>
      </c>
      <c r="I11" s="6">
        <v>42</v>
      </c>
      <c r="J11" s="6">
        <v>42</v>
      </c>
      <c r="K11" s="6">
        <v>263209</v>
      </c>
      <c r="L11" s="6">
        <v>271564</v>
      </c>
      <c r="M11" s="6">
        <v>279603</v>
      </c>
      <c r="N11" s="6">
        <v>287454</v>
      </c>
      <c r="O11" s="6">
        <v>294894</v>
      </c>
      <c r="P11" s="6">
        <v>302498</v>
      </c>
      <c r="Q11" s="6">
        <v>310152</v>
      </c>
      <c r="R11" s="6">
        <v>317752</v>
      </c>
      <c r="S11" s="11">
        <f t="shared" si="0"/>
        <v>12.917491423165622</v>
      </c>
      <c r="T11" s="11">
        <f t="shared" si="1"/>
        <v>13.256543577204637</v>
      </c>
      <c r="U11" s="11">
        <f t="shared" si="2"/>
        <v>14.305998147373241</v>
      </c>
      <c r="V11" s="11">
        <f t="shared" si="3"/>
        <v>13.219506425375885</v>
      </c>
      <c r="W11" s="11">
        <f t="shared" si="4"/>
        <v>12.885986150955938</v>
      </c>
      <c r="X11" s="11">
        <f t="shared" si="5"/>
        <v>13.553808620222281</v>
      </c>
      <c r="Y11" s="11">
        <f t="shared" si="6"/>
        <v>13.541747272305193</v>
      </c>
      <c r="Z11" s="11">
        <f t="shared" si="7"/>
        <v>13.217855434426848</v>
      </c>
    </row>
    <row r="12" spans="1:26">
      <c r="A12" s="10" t="s">
        <v>12</v>
      </c>
      <c r="B12" s="6">
        <v>16</v>
      </c>
      <c r="C12" s="6">
        <v>20</v>
      </c>
      <c r="D12" s="6">
        <v>19</v>
      </c>
      <c r="E12" s="6">
        <v>20</v>
      </c>
      <c r="F12" s="6">
        <v>19</v>
      </c>
      <c r="G12" s="6">
        <v>19</v>
      </c>
      <c r="H12" s="6">
        <v>20</v>
      </c>
      <c r="I12" s="6">
        <v>24</v>
      </c>
      <c r="J12" s="6">
        <v>26</v>
      </c>
      <c r="K12" s="6">
        <v>259608</v>
      </c>
      <c r="L12" s="6">
        <v>266012</v>
      </c>
      <c r="M12" s="6">
        <v>273378</v>
      </c>
      <c r="N12" s="6">
        <v>280515</v>
      </c>
      <c r="O12" s="6">
        <v>286734</v>
      </c>
      <c r="P12" s="6">
        <v>293076</v>
      </c>
      <c r="Q12" s="6">
        <v>299181</v>
      </c>
      <c r="R12" s="6">
        <v>305512</v>
      </c>
      <c r="S12" s="11">
        <f t="shared" si="0"/>
        <v>7.7039228375088591</v>
      </c>
      <c r="T12" s="11">
        <f t="shared" si="1"/>
        <v>7.1425349232365454</v>
      </c>
      <c r="U12" s="11">
        <f t="shared" si="2"/>
        <v>7.3158776492621946</v>
      </c>
      <c r="V12" s="11">
        <f t="shared" si="3"/>
        <v>6.7732563321034522</v>
      </c>
      <c r="W12" s="11">
        <f t="shared" si="4"/>
        <v>6.6263505548696697</v>
      </c>
      <c r="X12" s="11">
        <f t="shared" si="5"/>
        <v>6.8241684750713123</v>
      </c>
      <c r="Y12" s="11">
        <f t="shared" si="6"/>
        <v>8.0218997864169186</v>
      </c>
      <c r="Z12" s="11">
        <f t="shared" si="7"/>
        <v>8.5103040142449391</v>
      </c>
    </row>
    <row r="13" spans="1:26">
      <c r="A13" s="10" t="s">
        <v>13</v>
      </c>
      <c r="B13" s="6">
        <v>171</v>
      </c>
      <c r="C13" s="6">
        <v>182</v>
      </c>
      <c r="D13" s="6">
        <v>190</v>
      </c>
      <c r="E13" s="6">
        <v>187</v>
      </c>
      <c r="F13" s="6">
        <v>180</v>
      </c>
      <c r="G13" s="6">
        <v>192</v>
      </c>
      <c r="H13" s="6">
        <v>192</v>
      </c>
      <c r="I13" s="6">
        <v>199</v>
      </c>
      <c r="J13" s="6">
        <v>195</v>
      </c>
      <c r="K13" s="6">
        <v>503662</v>
      </c>
      <c r="L13" s="6">
        <v>516755</v>
      </c>
      <c r="M13" s="6">
        <v>531328</v>
      </c>
      <c r="N13" s="6">
        <v>545996</v>
      </c>
      <c r="O13" s="6">
        <v>560498</v>
      </c>
      <c r="P13" s="6">
        <v>575246</v>
      </c>
      <c r="Q13" s="6">
        <v>589413</v>
      </c>
      <c r="R13" s="6">
        <v>602506</v>
      </c>
      <c r="S13" s="11">
        <f t="shared" si="0"/>
        <v>36.135344735159691</v>
      </c>
      <c r="T13" s="11">
        <f t="shared" si="1"/>
        <v>36.767907422279421</v>
      </c>
      <c r="U13" s="11">
        <f t="shared" si="2"/>
        <v>35.194832570464946</v>
      </c>
      <c r="V13" s="11">
        <f t="shared" si="3"/>
        <v>32.967274485527369</v>
      </c>
      <c r="W13" s="11">
        <f t="shared" si="4"/>
        <v>34.255251579845066</v>
      </c>
      <c r="X13" s="11">
        <f t="shared" si="5"/>
        <v>33.377024785917676</v>
      </c>
      <c r="Y13" s="11">
        <f t="shared" si="6"/>
        <v>33.762404290370249</v>
      </c>
      <c r="Z13" s="11">
        <f t="shared" si="7"/>
        <v>32.364822922925249</v>
      </c>
    </row>
    <row r="14" spans="1:26">
      <c r="A14" s="10" t="s">
        <v>14</v>
      </c>
      <c r="B14" s="6">
        <v>85</v>
      </c>
      <c r="C14" s="6">
        <v>85</v>
      </c>
      <c r="D14" s="6">
        <v>86</v>
      </c>
      <c r="E14" s="6">
        <v>95</v>
      </c>
      <c r="F14" s="6">
        <v>98</v>
      </c>
      <c r="G14" s="6">
        <v>109</v>
      </c>
      <c r="H14" s="6">
        <v>115</v>
      </c>
      <c r="I14" s="6">
        <v>116</v>
      </c>
      <c r="J14" s="6">
        <v>114</v>
      </c>
      <c r="K14" s="6">
        <v>330005</v>
      </c>
      <c r="L14" s="6">
        <v>337513</v>
      </c>
      <c r="M14" s="6">
        <v>346976</v>
      </c>
      <c r="N14" s="6">
        <v>356188</v>
      </c>
      <c r="O14" s="6">
        <v>364871</v>
      </c>
      <c r="P14" s="6">
        <v>373870</v>
      </c>
      <c r="Q14" s="6">
        <v>383235</v>
      </c>
      <c r="R14" s="6">
        <v>393048</v>
      </c>
      <c r="S14" s="11">
        <f t="shared" si="0"/>
        <v>25.757185497189433</v>
      </c>
      <c r="T14" s="11">
        <f t="shared" si="1"/>
        <v>25.480500010369969</v>
      </c>
      <c r="U14" s="11">
        <f t="shared" si="2"/>
        <v>27.379415290971131</v>
      </c>
      <c r="V14" s="11">
        <f t="shared" si="3"/>
        <v>27.513560254696959</v>
      </c>
      <c r="W14" s="11">
        <f t="shared" si="4"/>
        <v>29.873571755497149</v>
      </c>
      <c r="X14" s="11">
        <f t="shared" si="5"/>
        <v>30.759354855965977</v>
      </c>
      <c r="Y14" s="11">
        <f t="shared" si="6"/>
        <v>30.26863412788498</v>
      </c>
      <c r="Z14" s="11">
        <f t="shared" si="7"/>
        <v>29.004091103376684</v>
      </c>
    </row>
    <row r="15" spans="1:26">
      <c r="A15" s="10" t="s">
        <v>15</v>
      </c>
      <c r="B15" s="6">
        <v>58</v>
      </c>
      <c r="C15" s="6">
        <v>59</v>
      </c>
      <c r="D15" s="6">
        <v>61</v>
      </c>
      <c r="E15" s="6">
        <v>67</v>
      </c>
      <c r="F15" s="6">
        <v>68</v>
      </c>
      <c r="G15" s="6">
        <v>76</v>
      </c>
      <c r="H15" s="6">
        <v>78</v>
      </c>
      <c r="I15" s="6">
        <v>76</v>
      </c>
      <c r="J15" s="6">
        <v>80</v>
      </c>
      <c r="K15" s="6">
        <v>213029</v>
      </c>
      <c r="L15" s="6">
        <v>218785</v>
      </c>
      <c r="M15" s="6">
        <v>224488</v>
      </c>
      <c r="N15" s="6">
        <v>229897</v>
      </c>
      <c r="O15" s="6">
        <v>234953</v>
      </c>
      <c r="P15" s="6">
        <v>239943</v>
      </c>
      <c r="Q15" s="6">
        <v>244927</v>
      </c>
      <c r="R15" s="6">
        <v>249942</v>
      </c>
      <c r="S15" s="11">
        <f t="shared" si="0"/>
        <v>27.695759732243026</v>
      </c>
      <c r="T15" s="11">
        <f t="shared" si="1"/>
        <v>27.881253285188656</v>
      </c>
      <c r="U15" s="11">
        <f t="shared" si="2"/>
        <v>29.845693311001032</v>
      </c>
      <c r="V15" s="11">
        <f t="shared" si="3"/>
        <v>29.578463398826429</v>
      </c>
      <c r="W15" s="11">
        <f t="shared" si="4"/>
        <v>32.34689491089707</v>
      </c>
      <c r="X15" s="11">
        <f t="shared" si="5"/>
        <v>32.507720583638616</v>
      </c>
      <c r="Y15" s="11">
        <f t="shared" si="6"/>
        <v>31.029653733561425</v>
      </c>
      <c r="Z15" s="11">
        <f t="shared" si="7"/>
        <v>32.007425722767685</v>
      </c>
    </row>
    <row r="16" spans="1:26">
      <c r="A16" s="10" t="s">
        <v>16</v>
      </c>
      <c r="B16" s="6">
        <v>66</v>
      </c>
      <c r="C16" s="6">
        <v>62</v>
      </c>
      <c r="D16" s="6">
        <v>66</v>
      </c>
      <c r="E16" s="6">
        <v>65</v>
      </c>
      <c r="F16" s="6">
        <v>64</v>
      </c>
      <c r="G16" s="6">
        <v>66</v>
      </c>
      <c r="H16" s="6">
        <v>64</v>
      </c>
      <c r="I16" s="6">
        <v>65</v>
      </c>
      <c r="J16" s="6">
        <v>67</v>
      </c>
      <c r="K16" s="6">
        <v>606994</v>
      </c>
      <c r="L16" s="6">
        <v>620998</v>
      </c>
      <c r="M16" s="6">
        <v>639639</v>
      </c>
      <c r="N16" s="6">
        <v>657656</v>
      </c>
      <c r="O16" s="6">
        <v>674684</v>
      </c>
      <c r="P16" s="6">
        <v>692433</v>
      </c>
      <c r="Q16" s="6">
        <v>710441</v>
      </c>
      <c r="R16" s="6">
        <v>728465</v>
      </c>
      <c r="S16" s="11">
        <f t="shared" si="0"/>
        <v>10.214269004306468</v>
      </c>
      <c r="T16" s="11">
        <f t="shared" si="1"/>
        <v>10.628053552507415</v>
      </c>
      <c r="U16" s="11">
        <f t="shared" si="2"/>
        <v>10.16198199296791</v>
      </c>
      <c r="V16" s="11">
        <f t="shared" si="3"/>
        <v>9.7315313781064869</v>
      </c>
      <c r="W16" s="11">
        <f t="shared" si="4"/>
        <v>9.782357370265192</v>
      </c>
      <c r="X16" s="11">
        <f t="shared" si="5"/>
        <v>9.2427715028024373</v>
      </c>
      <c r="Y16" s="11">
        <f t="shared" si="6"/>
        <v>9.1492467354783855</v>
      </c>
      <c r="Z16" s="11">
        <f t="shared" si="7"/>
        <v>9.1974219763475258</v>
      </c>
    </row>
    <row r="17" spans="1:26">
      <c r="A17" s="10" t="s">
        <v>17</v>
      </c>
      <c r="B17" s="6">
        <v>75</v>
      </c>
      <c r="C17" s="6">
        <v>74</v>
      </c>
      <c r="D17" s="6">
        <v>73</v>
      </c>
      <c r="E17" s="6">
        <v>73</v>
      </c>
      <c r="F17" s="6">
        <v>73</v>
      </c>
      <c r="G17" s="6">
        <v>75</v>
      </c>
      <c r="H17" s="6">
        <v>74</v>
      </c>
      <c r="I17" s="6">
        <v>74</v>
      </c>
      <c r="J17" s="6">
        <v>74</v>
      </c>
      <c r="K17" s="6">
        <v>681112</v>
      </c>
      <c r="L17" s="6">
        <v>704470</v>
      </c>
      <c r="M17" s="6">
        <v>728647</v>
      </c>
      <c r="N17" s="6">
        <v>752232</v>
      </c>
      <c r="O17" s="6">
        <v>774405</v>
      </c>
      <c r="P17" s="6">
        <v>797122</v>
      </c>
      <c r="Q17" s="6">
        <v>820107</v>
      </c>
      <c r="R17" s="6">
        <v>843522</v>
      </c>
      <c r="S17" s="11">
        <f t="shared" si="0"/>
        <v>10.864586147359024</v>
      </c>
      <c r="T17" s="11">
        <f t="shared" si="1"/>
        <v>10.362400102204495</v>
      </c>
      <c r="U17" s="11">
        <f t="shared" si="2"/>
        <v>10.018568662191706</v>
      </c>
      <c r="V17" s="11">
        <f t="shared" si="3"/>
        <v>9.7044528815578168</v>
      </c>
      <c r="W17" s="11">
        <f t="shared" si="4"/>
        <v>9.6848548240261874</v>
      </c>
      <c r="X17" s="11">
        <f t="shared" si="5"/>
        <v>9.2833970207822656</v>
      </c>
      <c r="Y17" s="11">
        <f t="shared" si="6"/>
        <v>9.0232128246680006</v>
      </c>
      <c r="Z17" s="11">
        <f t="shared" si="7"/>
        <v>8.7727409599275425</v>
      </c>
    </row>
    <row r="18" spans="1:26">
      <c r="A18" s="10" t="s">
        <v>18</v>
      </c>
      <c r="B18" s="6">
        <v>47</v>
      </c>
      <c r="C18" s="6">
        <v>48</v>
      </c>
      <c r="D18" s="6">
        <v>49</v>
      </c>
      <c r="E18" s="6">
        <v>48</v>
      </c>
      <c r="F18" s="6">
        <v>49</v>
      </c>
      <c r="G18" s="6">
        <v>49</v>
      </c>
      <c r="H18" s="6">
        <v>46</v>
      </c>
      <c r="I18" s="6">
        <v>46</v>
      </c>
      <c r="J18" s="6">
        <v>46</v>
      </c>
      <c r="K18" s="6">
        <v>527878</v>
      </c>
      <c r="L18" s="6">
        <v>544238</v>
      </c>
      <c r="M18" s="6">
        <v>561151</v>
      </c>
      <c r="N18" s="6">
        <v>577978</v>
      </c>
      <c r="O18" s="6">
        <v>594322</v>
      </c>
      <c r="P18" s="6">
        <v>610934</v>
      </c>
      <c r="Q18" s="6">
        <v>627479</v>
      </c>
      <c r="R18" s="6">
        <v>644024</v>
      </c>
      <c r="S18" s="11">
        <f t="shared" si="0"/>
        <v>9.0930101273400297</v>
      </c>
      <c r="T18" s="11">
        <f t="shared" si="1"/>
        <v>9.0034139475744066</v>
      </c>
      <c r="U18" s="11">
        <f t="shared" si="2"/>
        <v>8.5538473601579597</v>
      </c>
      <c r="V18" s="11">
        <f t="shared" si="3"/>
        <v>8.477831336140822</v>
      </c>
      <c r="W18" s="11">
        <f t="shared" si="4"/>
        <v>8.244688906013911</v>
      </c>
      <c r="X18" s="11">
        <f t="shared" si="5"/>
        <v>7.5294549002019862</v>
      </c>
      <c r="Y18" s="11">
        <f t="shared" si="6"/>
        <v>7.3309226284863716</v>
      </c>
      <c r="Z18" s="11">
        <f t="shared" si="7"/>
        <v>7.1425909593431296</v>
      </c>
    </row>
    <row r="19" spans="1:26">
      <c r="A19" s="10" t="s">
        <v>19</v>
      </c>
      <c r="B19" s="6">
        <v>32</v>
      </c>
      <c r="C19" s="6">
        <v>33</v>
      </c>
      <c r="D19" s="6">
        <v>33</v>
      </c>
      <c r="E19" s="6">
        <v>36</v>
      </c>
      <c r="F19" s="6">
        <v>34</v>
      </c>
      <c r="G19" s="6">
        <v>34</v>
      </c>
      <c r="H19" s="6">
        <v>34</v>
      </c>
      <c r="I19" s="6">
        <v>35</v>
      </c>
      <c r="J19" s="6">
        <v>34</v>
      </c>
      <c r="K19" s="6">
        <v>175425</v>
      </c>
      <c r="L19" s="6">
        <v>181355</v>
      </c>
      <c r="M19" s="6">
        <v>187053</v>
      </c>
      <c r="N19" s="6">
        <v>192569</v>
      </c>
      <c r="O19" s="6">
        <v>197584</v>
      </c>
      <c r="P19" s="6">
        <v>202653</v>
      </c>
      <c r="Q19" s="6">
        <v>207723</v>
      </c>
      <c r="R19" s="6">
        <v>212908</v>
      </c>
      <c r="S19" s="11">
        <f t="shared" si="0"/>
        <v>18.811457887986322</v>
      </c>
      <c r="T19" s="11">
        <f t="shared" si="1"/>
        <v>18.196355214909985</v>
      </c>
      <c r="U19" s="11">
        <f t="shared" si="2"/>
        <v>19.245882183124568</v>
      </c>
      <c r="V19" s="11">
        <f t="shared" si="3"/>
        <v>17.656009014950484</v>
      </c>
      <c r="W19" s="11">
        <f t="shared" si="4"/>
        <v>17.207871082678757</v>
      </c>
      <c r="X19" s="11">
        <f t="shared" si="5"/>
        <v>16.777447163377794</v>
      </c>
      <c r="Y19" s="11">
        <f t="shared" si="6"/>
        <v>16.849361890594686</v>
      </c>
      <c r="Z19" s="11">
        <f t="shared" si="7"/>
        <v>15.969338869370809</v>
      </c>
    </row>
    <row r="20" spans="1:26">
      <c r="A20" s="10" t="s">
        <v>20</v>
      </c>
      <c r="B20" s="6">
        <v>78</v>
      </c>
      <c r="C20" s="6">
        <v>78</v>
      </c>
      <c r="D20" s="6">
        <v>82</v>
      </c>
      <c r="E20" s="6">
        <v>86</v>
      </c>
      <c r="F20" s="6">
        <v>87</v>
      </c>
      <c r="G20" s="6">
        <v>101</v>
      </c>
      <c r="H20" s="6">
        <v>101</v>
      </c>
      <c r="I20" s="6">
        <v>105</v>
      </c>
      <c r="J20" s="6">
        <v>101</v>
      </c>
      <c r="K20" s="6">
        <v>670684</v>
      </c>
      <c r="L20" s="6">
        <v>699849</v>
      </c>
      <c r="M20" s="6">
        <v>723490</v>
      </c>
      <c r="N20" s="6">
        <v>746771</v>
      </c>
      <c r="O20" s="6">
        <v>769237</v>
      </c>
      <c r="P20" s="6">
        <v>791982</v>
      </c>
      <c r="Q20" s="6">
        <v>814706</v>
      </c>
      <c r="R20" s="6">
        <v>837609</v>
      </c>
      <c r="S20" s="11">
        <f t="shared" si="0"/>
        <v>11.62991811344836</v>
      </c>
      <c r="T20" s="11">
        <f t="shared" si="1"/>
        <v>11.716813198275629</v>
      </c>
      <c r="U20" s="11">
        <f t="shared" si="2"/>
        <v>11.88682635558197</v>
      </c>
      <c r="V20" s="11">
        <f t="shared" si="3"/>
        <v>11.650157812769912</v>
      </c>
      <c r="W20" s="11">
        <f t="shared" si="4"/>
        <v>13.129893647861453</v>
      </c>
      <c r="X20" s="11">
        <f t="shared" si="5"/>
        <v>12.752815089231827</v>
      </c>
      <c r="Y20" s="11">
        <f t="shared" si="6"/>
        <v>12.888084781504002</v>
      </c>
      <c r="Z20" s="11">
        <f t="shared" si="7"/>
        <v>12.058132135638466</v>
      </c>
    </row>
    <row r="21" spans="1:26">
      <c r="A21" s="10" t="s">
        <v>21</v>
      </c>
      <c r="B21" s="6">
        <v>71</v>
      </c>
      <c r="C21" s="6">
        <v>72</v>
      </c>
      <c r="D21" s="6">
        <v>71</v>
      </c>
      <c r="E21" s="6">
        <v>74</v>
      </c>
      <c r="F21" s="6">
        <v>71</v>
      </c>
      <c r="G21" s="6">
        <v>76</v>
      </c>
      <c r="H21" s="6">
        <v>81</v>
      </c>
      <c r="I21" s="6">
        <v>83</v>
      </c>
      <c r="J21" s="6">
        <v>88</v>
      </c>
      <c r="K21" s="6">
        <v>328893</v>
      </c>
      <c r="L21" s="6">
        <v>339332</v>
      </c>
      <c r="M21" s="6">
        <v>349117</v>
      </c>
      <c r="N21" s="6">
        <v>358457</v>
      </c>
      <c r="O21" s="6">
        <v>367053</v>
      </c>
      <c r="P21" s="6">
        <v>375587</v>
      </c>
      <c r="Q21" s="6">
        <v>383873</v>
      </c>
      <c r="R21" s="6">
        <v>392143</v>
      </c>
      <c r="S21" s="11">
        <f t="shared" si="0"/>
        <v>21.891618246663811</v>
      </c>
      <c r="T21" s="11">
        <f t="shared" si="1"/>
        <v>20.92346138884632</v>
      </c>
      <c r="U21" s="11">
        <f t="shared" si="2"/>
        <v>21.196332461610293</v>
      </c>
      <c r="V21" s="11">
        <f t="shared" si="3"/>
        <v>19.807117729602155</v>
      </c>
      <c r="W21" s="11">
        <f t="shared" si="4"/>
        <v>20.705456705162469</v>
      </c>
      <c r="X21" s="11">
        <f t="shared" si="5"/>
        <v>21.566241643081366</v>
      </c>
      <c r="Y21" s="11">
        <f t="shared" si="6"/>
        <v>21.62173427149083</v>
      </c>
      <c r="Z21" s="11">
        <f t="shared" si="7"/>
        <v>22.44079328204252</v>
      </c>
    </row>
    <row r="22" spans="1:26">
      <c r="A22" s="10" t="s">
        <v>22</v>
      </c>
      <c r="B22" s="6">
        <v>82</v>
      </c>
      <c r="C22" s="6">
        <v>80</v>
      </c>
      <c r="D22" s="6">
        <v>81</v>
      </c>
      <c r="E22" s="6">
        <v>89</v>
      </c>
      <c r="F22" s="6">
        <v>90</v>
      </c>
      <c r="G22" s="6">
        <v>96</v>
      </c>
      <c r="H22" s="6">
        <v>94</v>
      </c>
      <c r="I22" s="6">
        <v>99</v>
      </c>
      <c r="J22" s="6">
        <v>99</v>
      </c>
      <c r="K22" s="6">
        <v>245209</v>
      </c>
      <c r="L22" s="6">
        <v>252834</v>
      </c>
      <c r="M22" s="6">
        <v>259899</v>
      </c>
      <c r="N22" s="6">
        <v>266861</v>
      </c>
      <c r="O22" s="6">
        <v>273416</v>
      </c>
      <c r="P22" s="6">
        <v>279880</v>
      </c>
      <c r="Q22" s="6">
        <v>286079</v>
      </c>
      <c r="R22" s="6">
        <v>292073</v>
      </c>
      <c r="S22" s="11">
        <f t="shared" si="0"/>
        <v>32.625229905916989</v>
      </c>
      <c r="T22" s="11">
        <f t="shared" si="1"/>
        <v>32.036830489570228</v>
      </c>
      <c r="U22" s="11">
        <f t="shared" si="2"/>
        <v>34.244071735558812</v>
      </c>
      <c r="V22" s="11">
        <f t="shared" si="3"/>
        <v>33.725422598281504</v>
      </c>
      <c r="W22" s="11">
        <f t="shared" si="4"/>
        <v>35.111332182461886</v>
      </c>
      <c r="X22" s="11">
        <f t="shared" si="5"/>
        <v>33.585822495355153</v>
      </c>
      <c r="Y22" s="11">
        <f t="shared" si="6"/>
        <v>34.605825663540493</v>
      </c>
      <c r="Z22" s="11">
        <f t="shared" si="7"/>
        <v>33.895635680121067</v>
      </c>
    </row>
    <row r="23" spans="1:26">
      <c r="A23" s="10" t="s">
        <v>23</v>
      </c>
      <c r="B23" s="6">
        <v>56</v>
      </c>
      <c r="C23" s="6">
        <v>56</v>
      </c>
      <c r="D23" s="6">
        <v>56</v>
      </c>
      <c r="E23" s="6">
        <v>65</v>
      </c>
      <c r="F23" s="6">
        <v>70</v>
      </c>
      <c r="G23" s="6">
        <v>72</v>
      </c>
      <c r="H23" s="6">
        <v>76</v>
      </c>
      <c r="I23" s="6">
        <v>76</v>
      </c>
      <c r="J23" s="6">
        <v>74</v>
      </c>
      <c r="K23" s="6">
        <v>155261</v>
      </c>
      <c r="L23" s="6">
        <v>158690</v>
      </c>
      <c r="M23" s="6">
        <v>162526</v>
      </c>
      <c r="N23" s="6">
        <v>166043</v>
      </c>
      <c r="O23" s="6">
        <v>168942</v>
      </c>
      <c r="P23" s="6">
        <v>171789</v>
      </c>
      <c r="Q23" s="6">
        <v>174521</v>
      </c>
      <c r="R23" s="6">
        <v>177255</v>
      </c>
      <c r="S23" s="11">
        <f t="shared" si="0"/>
        <v>36.068297898377573</v>
      </c>
      <c r="T23" s="11">
        <f t="shared" si="1"/>
        <v>35.288928098809002</v>
      </c>
      <c r="U23" s="11">
        <f t="shared" si="2"/>
        <v>39.993601023836185</v>
      </c>
      <c r="V23" s="11">
        <f t="shared" si="3"/>
        <v>42.157754316652913</v>
      </c>
      <c r="W23" s="11">
        <f t="shared" si="4"/>
        <v>42.618176652342221</v>
      </c>
      <c r="X23" s="11">
        <f t="shared" si="5"/>
        <v>44.240318064602505</v>
      </c>
      <c r="Y23" s="11">
        <f t="shared" si="6"/>
        <v>43.547767890397139</v>
      </c>
      <c r="Z23" s="11">
        <f t="shared" si="7"/>
        <v>41.747764520041748</v>
      </c>
    </row>
    <row r="24" spans="1:26">
      <c r="A24" s="10" t="s">
        <v>24</v>
      </c>
      <c r="B24" s="6">
        <v>56</v>
      </c>
      <c r="C24" s="6">
        <v>57</v>
      </c>
      <c r="D24" s="6">
        <v>58</v>
      </c>
      <c r="E24" s="6">
        <v>58</v>
      </c>
      <c r="F24" s="6">
        <v>54</v>
      </c>
      <c r="G24" s="6">
        <v>53</v>
      </c>
      <c r="H24" s="6">
        <v>56</v>
      </c>
      <c r="I24" s="6">
        <v>58</v>
      </c>
      <c r="J24" s="6">
        <v>60</v>
      </c>
      <c r="K24" s="6">
        <v>238985</v>
      </c>
      <c r="L24" s="6">
        <v>244485</v>
      </c>
      <c r="M24" s="6">
        <v>250777</v>
      </c>
      <c r="N24" s="6">
        <v>257107</v>
      </c>
      <c r="O24" s="6">
        <v>263172</v>
      </c>
      <c r="P24" s="6">
        <v>269268</v>
      </c>
      <c r="Q24" s="6">
        <v>275318</v>
      </c>
      <c r="R24" s="6">
        <v>281306</v>
      </c>
      <c r="S24" s="11">
        <f t="shared" si="0"/>
        <v>23.850869301420591</v>
      </c>
      <c r="T24" s="11">
        <f t="shared" si="1"/>
        <v>23.723336810029245</v>
      </c>
      <c r="U24" s="11">
        <f t="shared" si="2"/>
        <v>23.128117809846994</v>
      </c>
      <c r="V24" s="11">
        <f t="shared" si="3"/>
        <v>21.002928741730095</v>
      </c>
      <c r="W24" s="11">
        <f t="shared" si="4"/>
        <v>20.138920553858313</v>
      </c>
      <c r="X24" s="11">
        <f t="shared" si="5"/>
        <v>20.797124054844989</v>
      </c>
      <c r="Y24" s="11">
        <f t="shared" si="6"/>
        <v>21.066548500279676</v>
      </c>
      <c r="Z24" s="11">
        <f t="shared" si="7"/>
        <v>21.329086475226266</v>
      </c>
    </row>
    <row r="25" spans="1:26">
      <c r="A25" s="10" t="s">
        <v>25</v>
      </c>
      <c r="B25" s="6">
        <v>39</v>
      </c>
      <c r="C25" s="6">
        <v>37</v>
      </c>
      <c r="D25" s="6">
        <v>35</v>
      </c>
      <c r="E25" s="6">
        <v>36</v>
      </c>
      <c r="F25" s="6">
        <v>37</v>
      </c>
      <c r="G25" s="6">
        <v>39</v>
      </c>
      <c r="H25" s="6">
        <v>39</v>
      </c>
      <c r="I25" s="6">
        <v>38</v>
      </c>
      <c r="J25" s="6">
        <v>40</v>
      </c>
      <c r="K25" s="6">
        <v>213461</v>
      </c>
      <c r="L25" s="6">
        <v>220811</v>
      </c>
      <c r="M25" s="6">
        <v>227676</v>
      </c>
      <c r="N25" s="6">
        <v>234531</v>
      </c>
      <c r="O25" s="6">
        <v>241285</v>
      </c>
      <c r="P25" s="6">
        <v>247850</v>
      </c>
      <c r="Q25" s="6">
        <v>254342</v>
      </c>
      <c r="R25" s="6">
        <v>260898</v>
      </c>
      <c r="S25" s="11">
        <f t="shared" si="0"/>
        <v>17.33337705716735</v>
      </c>
      <c r="T25" s="11">
        <f t="shared" si="1"/>
        <v>15.85065961387793</v>
      </c>
      <c r="U25" s="11">
        <f t="shared" si="2"/>
        <v>15.811943287830074</v>
      </c>
      <c r="V25" s="11">
        <f t="shared" si="3"/>
        <v>15.776166050543425</v>
      </c>
      <c r="W25" s="11">
        <f t="shared" si="4"/>
        <v>16.163458151149058</v>
      </c>
      <c r="X25" s="11">
        <f t="shared" si="5"/>
        <v>15.735323784547104</v>
      </c>
      <c r="Y25" s="11">
        <f t="shared" si="6"/>
        <v>14.940513167310156</v>
      </c>
      <c r="Z25" s="11">
        <f t="shared" si="7"/>
        <v>15.331662182155478</v>
      </c>
    </row>
    <row r="26" spans="1:26">
      <c r="A26" s="10" t="s">
        <v>26</v>
      </c>
      <c r="B26" s="6">
        <v>65</v>
      </c>
      <c r="C26" s="6">
        <v>68</v>
      </c>
      <c r="D26" s="6">
        <v>65</v>
      </c>
      <c r="E26" s="6">
        <v>66</v>
      </c>
      <c r="F26" s="6">
        <v>64</v>
      </c>
      <c r="G26" s="6">
        <v>71</v>
      </c>
      <c r="H26" s="6">
        <v>73</v>
      </c>
      <c r="I26" s="6">
        <v>74</v>
      </c>
      <c r="J26" s="6">
        <v>77</v>
      </c>
      <c r="K26" s="6">
        <v>322933</v>
      </c>
      <c r="L26" s="6">
        <v>331215</v>
      </c>
      <c r="M26" s="6">
        <v>339361</v>
      </c>
      <c r="N26" s="6">
        <v>347364</v>
      </c>
      <c r="O26" s="6">
        <v>354711</v>
      </c>
      <c r="P26" s="6">
        <v>361935</v>
      </c>
      <c r="Q26" s="6">
        <v>368997</v>
      </c>
      <c r="R26" s="6">
        <v>376047</v>
      </c>
      <c r="S26" s="11">
        <f t="shared" si="0"/>
        <v>21.056999439512222</v>
      </c>
      <c r="T26" s="11">
        <f t="shared" si="1"/>
        <v>19.624715064233204</v>
      </c>
      <c r="U26" s="11">
        <f t="shared" si="2"/>
        <v>19.448316099964345</v>
      </c>
      <c r="V26" s="11">
        <f t="shared" si="3"/>
        <v>18.424476917585011</v>
      </c>
      <c r="W26" s="11">
        <f t="shared" si="4"/>
        <v>20.016294955611752</v>
      </c>
      <c r="X26" s="11">
        <f t="shared" si="5"/>
        <v>20.169367427853068</v>
      </c>
      <c r="Y26" s="11">
        <f t="shared" si="6"/>
        <v>20.054363585611807</v>
      </c>
      <c r="Z26" s="11">
        <f t="shared" si="7"/>
        <v>20.476163883769846</v>
      </c>
    </row>
    <row r="27" spans="1:26">
      <c r="A27" s="1"/>
      <c r="B27" s="12">
        <f t="shared" ref="B27:K27" si="8">SUM(B5:B26)</f>
        <v>3824</v>
      </c>
      <c r="C27" s="12">
        <f t="shared" si="8"/>
        <v>3961</v>
      </c>
      <c r="D27" s="12">
        <f t="shared" si="8"/>
        <v>3948</v>
      </c>
      <c r="E27" s="12">
        <f t="shared" si="8"/>
        <v>4056</v>
      </c>
      <c r="F27" s="12">
        <f t="shared" si="8"/>
        <v>4055</v>
      </c>
      <c r="G27" s="12">
        <f t="shared" si="8"/>
        <v>4238</v>
      </c>
      <c r="H27" s="12">
        <f>SUM(H5:H26)</f>
        <v>4283</v>
      </c>
      <c r="I27" s="12">
        <f>SUM(I5:I26)</f>
        <v>4354</v>
      </c>
      <c r="J27" s="12">
        <f>SUM(J5:J26)</f>
        <v>4230</v>
      </c>
      <c r="K27" s="13">
        <f t="shared" si="8"/>
        <v>9498062</v>
      </c>
      <c r="L27" s="13">
        <f t="shared" ref="L27:O27" si="9">SUM(L5:L26)</f>
        <v>9763357</v>
      </c>
      <c r="M27" s="13">
        <f t="shared" si="9"/>
        <v>10028794</v>
      </c>
      <c r="N27" s="13">
        <f t="shared" si="9"/>
        <v>10285652</v>
      </c>
      <c r="O27" s="13">
        <f t="shared" si="9"/>
        <v>10529192</v>
      </c>
      <c r="P27" s="13">
        <f>SUM(P5:P26)</f>
        <v>10772814</v>
      </c>
      <c r="Q27" s="13">
        <f>SUM(Q5:Q26)</f>
        <v>11016363</v>
      </c>
      <c r="R27" s="13">
        <f>SUM(R5:R26)</f>
        <v>11259785</v>
      </c>
      <c r="S27" s="14"/>
      <c r="T27" s="14"/>
      <c r="U27" s="14"/>
      <c r="V27" s="14"/>
      <c r="W27" s="14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6">
      <c r="A29" s="1" t="s">
        <v>27</v>
      </c>
      <c r="B29" s="1"/>
      <c r="C29" s="1"/>
      <c r="D29" s="1"/>
      <c r="E29" s="2"/>
      <c r="F29" s="1"/>
      <c r="G29" s="2" t="s">
        <v>28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6" ht="18.75">
      <c r="A31" s="3" t="s">
        <v>29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6" ht="15" customHeight="1">
      <c r="A33" s="1"/>
      <c r="B33" s="16" t="s">
        <v>1</v>
      </c>
      <c r="C33" s="17"/>
      <c r="D33" s="17"/>
      <c r="E33" s="17"/>
      <c r="F33" s="17"/>
      <c r="G33" s="17"/>
      <c r="H33" s="17"/>
      <c r="I33" s="17"/>
      <c r="J33" s="18"/>
      <c r="K33" s="19" t="s">
        <v>2</v>
      </c>
      <c r="L33" s="20"/>
      <c r="M33" s="20"/>
      <c r="N33" s="20"/>
      <c r="O33" s="20"/>
      <c r="P33" s="20"/>
      <c r="Q33" s="20"/>
      <c r="R33" s="21"/>
      <c r="S33" s="22" t="s">
        <v>3</v>
      </c>
      <c r="T33" s="23"/>
      <c r="U33" s="23"/>
      <c r="V33" s="23"/>
      <c r="W33" s="23"/>
      <c r="X33" s="23"/>
      <c r="Y33" s="23"/>
      <c r="Z33" s="24"/>
    </row>
    <row r="34" spans="1:26">
      <c r="A34" s="4" t="s">
        <v>30</v>
      </c>
      <c r="B34" s="4">
        <v>2016</v>
      </c>
      <c r="C34" s="4">
        <v>2017</v>
      </c>
      <c r="D34" s="4">
        <v>2018</v>
      </c>
      <c r="E34" s="4">
        <v>2019</v>
      </c>
      <c r="F34" s="4">
        <v>2020</v>
      </c>
      <c r="G34" s="4">
        <v>2021</v>
      </c>
      <c r="H34" s="4">
        <v>2022</v>
      </c>
      <c r="I34" s="4">
        <v>2023</v>
      </c>
      <c r="J34" s="4">
        <v>2024</v>
      </c>
      <c r="K34" s="8">
        <v>2017</v>
      </c>
      <c r="L34" s="8">
        <v>2018</v>
      </c>
      <c r="M34" s="8">
        <v>2019</v>
      </c>
      <c r="N34" s="8">
        <v>2020</v>
      </c>
      <c r="O34" s="8">
        <v>2021</v>
      </c>
      <c r="P34" s="8">
        <v>2022</v>
      </c>
      <c r="Q34" s="8">
        <v>2023</v>
      </c>
      <c r="R34" s="8">
        <v>2024</v>
      </c>
      <c r="S34" s="9">
        <v>2017</v>
      </c>
      <c r="T34" s="9">
        <v>2018</v>
      </c>
      <c r="U34" s="9">
        <v>2019</v>
      </c>
      <c r="V34" s="9">
        <v>2020</v>
      </c>
      <c r="W34" s="9">
        <v>2021</v>
      </c>
      <c r="X34" s="9">
        <v>2022</v>
      </c>
      <c r="Y34" s="9">
        <v>2023</v>
      </c>
      <c r="Z34" s="9">
        <v>2024</v>
      </c>
    </row>
    <row r="35" spans="1:26">
      <c r="A35" s="5" t="s">
        <v>31</v>
      </c>
      <c r="B35" s="6">
        <f t="shared" ref="B35:P35" si="10">B5</f>
        <v>2297</v>
      </c>
      <c r="C35" s="6">
        <f t="shared" si="10"/>
        <v>2374</v>
      </c>
      <c r="D35" s="6">
        <f t="shared" si="10"/>
        <v>2348</v>
      </c>
      <c r="E35" s="6">
        <f t="shared" si="10"/>
        <v>2379</v>
      </c>
      <c r="F35" s="6">
        <f t="shared" si="10"/>
        <v>2378</v>
      </c>
      <c r="G35" s="6">
        <f t="shared" si="10"/>
        <v>2456</v>
      </c>
      <c r="H35" s="6">
        <f t="shared" si="10"/>
        <v>2460</v>
      </c>
      <c r="I35" s="6">
        <f>I5</f>
        <v>2479</v>
      </c>
      <c r="J35" s="6">
        <f>J5</f>
        <v>2348</v>
      </c>
      <c r="K35" s="6">
        <f t="shared" si="10"/>
        <v>2252972</v>
      </c>
      <c r="L35" s="6">
        <f t="shared" si="10"/>
        <v>2300406</v>
      </c>
      <c r="M35" s="6">
        <f t="shared" si="10"/>
        <v>2346363</v>
      </c>
      <c r="N35" s="6">
        <f t="shared" si="10"/>
        <v>2389113</v>
      </c>
      <c r="O35" s="6">
        <f t="shared" si="10"/>
        <v>2430719</v>
      </c>
      <c r="P35" s="6">
        <f t="shared" si="10"/>
        <v>2470574</v>
      </c>
      <c r="Q35" s="6">
        <f t="shared" ref="Q35" si="11">Q5</f>
        <v>2511429</v>
      </c>
      <c r="R35" s="6">
        <f>R5</f>
        <v>2552237</v>
      </c>
      <c r="S35" s="7">
        <f t="shared" ref="S35:Z35" si="12">(C35/K35)*100000</f>
        <v>105.37192650419091</v>
      </c>
      <c r="T35" s="7">
        <f t="shared" si="12"/>
        <v>102.0689391350918</v>
      </c>
      <c r="U35" s="7">
        <f t="shared" si="12"/>
        <v>101.39096124512703</v>
      </c>
      <c r="V35" s="7">
        <f t="shared" si="12"/>
        <v>99.534848288883794</v>
      </c>
      <c r="W35" s="7">
        <f t="shared" si="12"/>
        <v>101.040062631674</v>
      </c>
      <c r="X35" s="7">
        <f t="shared" si="12"/>
        <v>99.572002295822756</v>
      </c>
      <c r="Y35" s="7">
        <f t="shared" si="12"/>
        <v>98.708743109998338</v>
      </c>
      <c r="Z35" s="7">
        <f t="shared" si="12"/>
        <v>91.997725916519499</v>
      </c>
    </row>
    <row r="36" spans="1:26">
      <c r="A36" s="5" t="s">
        <v>32</v>
      </c>
      <c r="B36" s="6">
        <f t="shared" ref="B36:H36" si="13">B20+B19</f>
        <v>110</v>
      </c>
      <c r="C36" s="6">
        <f t="shared" si="13"/>
        <v>111</v>
      </c>
      <c r="D36" s="6">
        <f t="shared" si="13"/>
        <v>115</v>
      </c>
      <c r="E36" s="6">
        <f t="shared" si="13"/>
        <v>122</v>
      </c>
      <c r="F36" s="6">
        <f t="shared" si="13"/>
        <v>121</v>
      </c>
      <c r="G36" s="6">
        <f t="shared" si="13"/>
        <v>135</v>
      </c>
      <c r="H36" s="6">
        <f t="shared" si="13"/>
        <v>135</v>
      </c>
      <c r="I36" s="6">
        <f t="shared" ref="I36:J36" si="14">I20+I19</f>
        <v>140</v>
      </c>
      <c r="J36" s="6">
        <f t="shared" si="14"/>
        <v>135</v>
      </c>
      <c r="K36" s="6">
        <f>+K19+K20</f>
        <v>846109</v>
      </c>
      <c r="L36" s="6">
        <f t="shared" ref="L36:O36" si="15">+L19+L20</f>
        <v>881204</v>
      </c>
      <c r="M36" s="6">
        <f t="shared" si="15"/>
        <v>910543</v>
      </c>
      <c r="N36" s="6">
        <f t="shared" si="15"/>
        <v>939340</v>
      </c>
      <c r="O36" s="6">
        <f t="shared" si="15"/>
        <v>966821</v>
      </c>
      <c r="P36" s="6">
        <f>P20+P19</f>
        <v>994635</v>
      </c>
      <c r="Q36" s="6">
        <f>Q20+Q19</f>
        <v>1022429</v>
      </c>
      <c r="R36" s="6">
        <f>R20+R19</f>
        <v>1050517</v>
      </c>
      <c r="S36" s="7">
        <f t="shared" ref="S36:S42" si="16">(C36/K36)*100000</f>
        <v>13.118877118669108</v>
      </c>
      <c r="T36" s="7">
        <f t="shared" ref="T36:Z42" si="17">(D36/L36)*100000</f>
        <v>13.050326598608269</v>
      </c>
      <c r="U36" s="7">
        <f t="shared" si="17"/>
        <v>13.398598418745737</v>
      </c>
      <c r="V36" s="7">
        <f t="shared" si="17"/>
        <v>12.881384802095088</v>
      </c>
      <c r="W36" s="7">
        <f t="shared" si="17"/>
        <v>13.963287930237344</v>
      </c>
      <c r="X36" s="7">
        <f t="shared" si="17"/>
        <v>13.572818169479257</v>
      </c>
      <c r="Y36" s="7">
        <f t="shared" si="17"/>
        <v>13.692882341952352</v>
      </c>
      <c r="Z36" s="7">
        <f t="shared" si="17"/>
        <v>12.850815360436812</v>
      </c>
    </row>
    <row r="37" spans="1:26">
      <c r="A37" s="5" t="s">
        <v>33</v>
      </c>
      <c r="B37" s="6">
        <f t="shared" ref="B37:H37" si="18">B22+B24+B23+B6</f>
        <v>224</v>
      </c>
      <c r="C37" s="6">
        <f t="shared" si="18"/>
        <v>224</v>
      </c>
      <c r="D37" s="6">
        <f t="shared" si="18"/>
        <v>227</v>
      </c>
      <c r="E37" s="6">
        <f t="shared" si="18"/>
        <v>252</v>
      </c>
      <c r="F37" s="6">
        <f t="shared" si="18"/>
        <v>256</v>
      </c>
      <c r="G37" s="6">
        <f t="shared" si="18"/>
        <v>261</v>
      </c>
      <c r="H37" s="6">
        <f t="shared" si="18"/>
        <v>266</v>
      </c>
      <c r="I37" s="6">
        <f t="shared" ref="I37:J37" si="19">I22+I24+I23+I6</f>
        <v>274</v>
      </c>
      <c r="J37" s="6">
        <f t="shared" si="19"/>
        <v>276</v>
      </c>
      <c r="K37" s="6">
        <f>+K6+K24+K23+K22</f>
        <v>758572</v>
      </c>
      <c r="L37" s="6">
        <f t="shared" ref="L37:O37" si="20">+L6+L24+L23+L22</f>
        <v>777558</v>
      </c>
      <c r="M37" s="6">
        <f t="shared" si="20"/>
        <v>796755</v>
      </c>
      <c r="N37" s="6">
        <f t="shared" si="20"/>
        <v>815372</v>
      </c>
      <c r="O37" s="6">
        <f t="shared" si="20"/>
        <v>832416</v>
      </c>
      <c r="P37" s="6">
        <f>P22+P24+P23+P6</f>
        <v>849246</v>
      </c>
      <c r="Q37" s="6">
        <f>Q22+Q24+Q23+Q6</f>
        <v>865530</v>
      </c>
      <c r="R37" s="6">
        <f>R22+R24+R23+R6</f>
        <v>881588</v>
      </c>
      <c r="S37" s="7">
        <f t="shared" si="16"/>
        <v>29.529167962961989</v>
      </c>
      <c r="T37" s="7">
        <f t="shared" si="17"/>
        <v>29.193963665732973</v>
      </c>
      <c r="U37" s="7">
        <f t="shared" si="17"/>
        <v>31.628292260481576</v>
      </c>
      <c r="V37" s="7">
        <f t="shared" si="17"/>
        <v>31.396712175546867</v>
      </c>
      <c r="W37" s="7">
        <f t="shared" si="17"/>
        <v>31.354515050167226</v>
      </c>
      <c r="X37" s="7">
        <f t="shared" si="17"/>
        <v>31.32190201661238</v>
      </c>
      <c r="Y37" s="7">
        <f t="shared" si="17"/>
        <v>31.656903862373344</v>
      </c>
      <c r="Z37" s="7">
        <f t="shared" si="17"/>
        <v>31.307141204281365</v>
      </c>
    </row>
    <row r="38" spans="1:26">
      <c r="A38" s="5" t="s">
        <v>34</v>
      </c>
      <c r="B38" s="6">
        <f t="shared" ref="B38:H38" si="21">B26+B25+B10</f>
        <v>170</v>
      </c>
      <c r="C38" s="6">
        <f t="shared" si="21"/>
        <v>174</v>
      </c>
      <c r="D38" s="6">
        <f t="shared" si="21"/>
        <v>169</v>
      </c>
      <c r="E38" s="6">
        <f t="shared" si="21"/>
        <v>167</v>
      </c>
      <c r="F38" s="6">
        <f t="shared" si="21"/>
        <v>164</v>
      </c>
      <c r="G38" s="6">
        <f t="shared" si="21"/>
        <v>180</v>
      </c>
      <c r="H38" s="6">
        <f t="shared" si="21"/>
        <v>182</v>
      </c>
      <c r="I38" s="6">
        <f t="shared" ref="I38:J38" si="22">I26+I25+I10</f>
        <v>185</v>
      </c>
      <c r="J38" s="6">
        <f t="shared" si="22"/>
        <v>190</v>
      </c>
      <c r="K38" s="6">
        <f>+K10+K25+K26</f>
        <v>802294</v>
      </c>
      <c r="L38" s="6">
        <f t="shared" ref="L38:O38" si="23">+L10+L25+L26</f>
        <v>825044</v>
      </c>
      <c r="M38" s="6">
        <f t="shared" si="23"/>
        <v>847153</v>
      </c>
      <c r="N38" s="6">
        <f t="shared" si="23"/>
        <v>868804</v>
      </c>
      <c r="O38" s="6">
        <f t="shared" si="23"/>
        <v>889127</v>
      </c>
      <c r="P38" s="6">
        <f>P26+P25+P10</f>
        <v>909010</v>
      </c>
      <c r="Q38" s="6">
        <f>Q26+Q25+Q10</f>
        <v>928597</v>
      </c>
      <c r="R38" s="6">
        <f>R26+R25+R10</f>
        <v>948154</v>
      </c>
      <c r="S38" s="7">
        <f t="shared" si="16"/>
        <v>21.687810204239344</v>
      </c>
      <c r="T38" s="7">
        <f t="shared" si="17"/>
        <v>20.483756017860866</v>
      </c>
      <c r="U38" s="7">
        <f t="shared" si="17"/>
        <v>19.713086065917253</v>
      </c>
      <c r="V38" s="7">
        <f t="shared" si="17"/>
        <v>18.876524509555665</v>
      </c>
      <c r="W38" s="7">
        <f t="shared" si="17"/>
        <v>20.244576983940426</v>
      </c>
      <c r="X38" s="7">
        <f t="shared" si="17"/>
        <v>20.021781938592536</v>
      </c>
      <c r="Y38" s="7">
        <f t="shared" si="17"/>
        <v>19.922528287297933</v>
      </c>
      <c r="Z38" s="7">
        <f t="shared" si="17"/>
        <v>20.038938822174458</v>
      </c>
    </row>
    <row r="39" spans="1:26">
      <c r="A39" s="5" t="s">
        <v>35</v>
      </c>
      <c r="B39" s="6">
        <f t="shared" ref="B39:H39" si="24">B8+B7+B9</f>
        <v>401</v>
      </c>
      <c r="C39" s="6">
        <f t="shared" si="24"/>
        <v>442</v>
      </c>
      <c r="D39" s="6">
        <f t="shared" si="24"/>
        <v>438</v>
      </c>
      <c r="E39" s="6">
        <f t="shared" si="24"/>
        <v>467</v>
      </c>
      <c r="F39" s="6">
        <f t="shared" si="24"/>
        <v>476</v>
      </c>
      <c r="G39" s="6">
        <f t="shared" si="24"/>
        <v>506</v>
      </c>
      <c r="H39" s="6">
        <f t="shared" si="24"/>
        <v>529</v>
      </c>
      <c r="I39" s="6">
        <f t="shared" ref="I39:J39" si="25">I8+I7+I9</f>
        <v>551</v>
      </c>
      <c r="J39" s="6">
        <f t="shared" si="25"/>
        <v>549</v>
      </c>
      <c r="K39" s="6">
        <f>+K8+K9+K7</f>
        <v>1123725</v>
      </c>
      <c r="L39" s="6">
        <f t="shared" ref="L39:O39" si="26">+L8+L9+L7</f>
        <v>1159478</v>
      </c>
      <c r="M39" s="6">
        <f t="shared" si="26"/>
        <v>1193653</v>
      </c>
      <c r="N39" s="6">
        <f t="shared" si="26"/>
        <v>1226650</v>
      </c>
      <c r="O39" s="6">
        <f t="shared" si="26"/>
        <v>1257695</v>
      </c>
      <c r="P39" s="6">
        <f>P8+P7+P9</f>
        <v>1288640</v>
      </c>
      <c r="Q39" s="6">
        <f>Q8+Q7+Q9</f>
        <v>1319570</v>
      </c>
      <c r="R39" s="6">
        <f>R8+R7+R9</f>
        <v>1350375</v>
      </c>
      <c r="S39" s="7">
        <f t="shared" si="16"/>
        <v>39.33346681794923</v>
      </c>
      <c r="T39" s="7">
        <f t="shared" si="17"/>
        <v>37.77561971852851</v>
      </c>
      <c r="U39" s="7">
        <f t="shared" si="17"/>
        <v>39.123597896541121</v>
      </c>
      <c r="V39" s="7">
        <f t="shared" si="17"/>
        <v>38.804875066237315</v>
      </c>
      <c r="W39" s="7">
        <f t="shared" si="17"/>
        <v>40.232329777887323</v>
      </c>
      <c r="X39" s="7">
        <f t="shared" si="17"/>
        <v>41.05103054382915</v>
      </c>
      <c r="Y39" s="7">
        <f t="shared" si="17"/>
        <v>41.756026584417654</v>
      </c>
      <c r="Z39" s="7">
        <f t="shared" si="17"/>
        <v>40.655373507359066</v>
      </c>
    </row>
    <row r="40" spans="1:26">
      <c r="A40" s="5" t="s">
        <v>36</v>
      </c>
      <c r="B40" s="6">
        <f t="shared" ref="B40:H40" si="27">B16+B13+B12+B11+B15+B14</f>
        <v>429</v>
      </c>
      <c r="C40" s="6">
        <f t="shared" si="27"/>
        <v>442</v>
      </c>
      <c r="D40" s="6">
        <f t="shared" si="27"/>
        <v>458</v>
      </c>
      <c r="E40" s="6">
        <f t="shared" si="27"/>
        <v>474</v>
      </c>
      <c r="F40" s="6">
        <f t="shared" si="27"/>
        <v>467</v>
      </c>
      <c r="G40" s="6">
        <f t="shared" si="27"/>
        <v>500</v>
      </c>
      <c r="H40" s="6">
        <f t="shared" si="27"/>
        <v>510</v>
      </c>
      <c r="I40" s="6">
        <f t="shared" ref="I40:J40" si="28">I16+I13+I12+I11+I15+I14</f>
        <v>522</v>
      </c>
      <c r="J40" s="6">
        <f t="shared" si="28"/>
        <v>524</v>
      </c>
      <c r="K40" s="6">
        <f>+K16+K13+K15+K12+K11+K14</f>
        <v>2176507</v>
      </c>
      <c r="L40" s="6">
        <f t="shared" ref="L40:O40" si="29">+L16+L13+L15+L12+L11+L14</f>
        <v>2231627</v>
      </c>
      <c r="M40" s="6">
        <f t="shared" si="29"/>
        <v>2295412</v>
      </c>
      <c r="N40" s="6">
        <f t="shared" si="29"/>
        <v>2357706</v>
      </c>
      <c r="O40" s="6">
        <f t="shared" si="29"/>
        <v>2416634</v>
      </c>
      <c r="P40" s="6">
        <f>P16+P13+P12+P11+P15+P14</f>
        <v>2477066</v>
      </c>
      <c r="Q40" s="6">
        <f>Q16+Q13+Q12+Q11+Q15+Q14</f>
        <v>2537349</v>
      </c>
      <c r="R40" s="6">
        <f>R16+R13+R12+R11+R15+R14</f>
        <v>2597225</v>
      </c>
      <c r="S40" s="7">
        <f t="shared" si="16"/>
        <v>20.307768364631954</v>
      </c>
      <c r="T40" s="7">
        <f t="shared" si="17"/>
        <v>20.523142980435352</v>
      </c>
      <c r="U40" s="7">
        <f t="shared" si="17"/>
        <v>20.649887689007464</v>
      </c>
      <c r="V40" s="7">
        <f t="shared" si="17"/>
        <v>19.807389046810755</v>
      </c>
      <c r="W40" s="7">
        <f t="shared" si="17"/>
        <v>20.689934843257191</v>
      </c>
      <c r="X40" s="7">
        <f t="shared" si="17"/>
        <v>20.588874095401579</v>
      </c>
      <c r="Y40" s="7">
        <f t="shared" si="17"/>
        <v>20.572652796284626</v>
      </c>
      <c r="Z40" s="7">
        <f t="shared" si="17"/>
        <v>20.175379491572738</v>
      </c>
    </row>
    <row r="41" spans="1:26">
      <c r="A41" s="5" t="s">
        <v>37</v>
      </c>
      <c r="B41" s="6">
        <f t="shared" ref="B41:H41" si="30">B17+B18</f>
        <v>122</v>
      </c>
      <c r="C41" s="6">
        <f t="shared" si="30"/>
        <v>122</v>
      </c>
      <c r="D41" s="6">
        <f t="shared" si="30"/>
        <v>122</v>
      </c>
      <c r="E41" s="6">
        <f t="shared" si="30"/>
        <v>121</v>
      </c>
      <c r="F41" s="6">
        <f t="shared" si="30"/>
        <v>122</v>
      </c>
      <c r="G41" s="6">
        <f t="shared" si="30"/>
        <v>124</v>
      </c>
      <c r="H41" s="6">
        <f t="shared" si="30"/>
        <v>120</v>
      </c>
      <c r="I41" s="6">
        <f t="shared" ref="I41:J41" si="31">I17+I18</f>
        <v>120</v>
      </c>
      <c r="J41" s="6">
        <f t="shared" si="31"/>
        <v>120</v>
      </c>
      <c r="K41" s="6">
        <f>+K18+K17</f>
        <v>1208990</v>
      </c>
      <c r="L41" s="6">
        <f t="shared" ref="L41:O41" si="32">+L18+L17</f>
        <v>1248708</v>
      </c>
      <c r="M41" s="6">
        <f t="shared" si="32"/>
        <v>1289798</v>
      </c>
      <c r="N41" s="6">
        <f t="shared" si="32"/>
        <v>1330210</v>
      </c>
      <c r="O41" s="6">
        <f t="shared" si="32"/>
        <v>1368727</v>
      </c>
      <c r="P41" s="6">
        <f>P17+P18</f>
        <v>1408056</v>
      </c>
      <c r="Q41" s="6">
        <f>Q17+Q18</f>
        <v>1447586</v>
      </c>
      <c r="R41" s="6">
        <f>R17+R18</f>
        <v>1487546</v>
      </c>
      <c r="S41" s="7">
        <f t="shared" si="16"/>
        <v>10.091067750767168</v>
      </c>
      <c r="T41" s="7">
        <f t="shared" si="17"/>
        <v>9.7700983736790334</v>
      </c>
      <c r="U41" s="7">
        <f t="shared" si="17"/>
        <v>9.3813139731958017</v>
      </c>
      <c r="V41" s="7">
        <f t="shared" si="17"/>
        <v>9.1714842017425813</v>
      </c>
      <c r="W41" s="7">
        <f t="shared" si="17"/>
        <v>9.0595129635055063</v>
      </c>
      <c r="X41" s="7">
        <f t="shared" si="17"/>
        <v>8.5223883141011427</v>
      </c>
      <c r="Y41" s="7">
        <f t="shared" si="17"/>
        <v>8.2896629284892214</v>
      </c>
      <c r="Z41" s="7">
        <f t="shared" si="17"/>
        <v>8.0669774245636763</v>
      </c>
    </row>
    <row r="42" spans="1:26">
      <c r="A42" s="5" t="s">
        <v>21</v>
      </c>
      <c r="B42" s="6">
        <f t="shared" ref="B42:H42" si="33">B21</f>
        <v>71</v>
      </c>
      <c r="C42" s="6">
        <f t="shared" si="33"/>
        <v>72</v>
      </c>
      <c r="D42" s="6">
        <f t="shared" si="33"/>
        <v>71</v>
      </c>
      <c r="E42" s="6">
        <f t="shared" si="33"/>
        <v>74</v>
      </c>
      <c r="F42" s="6">
        <f t="shared" si="33"/>
        <v>71</v>
      </c>
      <c r="G42" s="6">
        <f t="shared" si="33"/>
        <v>76</v>
      </c>
      <c r="H42" s="6">
        <f t="shared" si="33"/>
        <v>81</v>
      </c>
      <c r="I42" s="6">
        <f t="shared" ref="I42:J42" si="34">I21</f>
        <v>83</v>
      </c>
      <c r="J42" s="6">
        <f t="shared" si="34"/>
        <v>88</v>
      </c>
      <c r="K42" s="6">
        <f>+K21</f>
        <v>328893</v>
      </c>
      <c r="L42" s="6">
        <f t="shared" ref="L42:O42" si="35">+L21</f>
        <v>339332</v>
      </c>
      <c r="M42" s="6">
        <f t="shared" si="35"/>
        <v>349117</v>
      </c>
      <c r="N42" s="6">
        <f t="shared" si="35"/>
        <v>358457</v>
      </c>
      <c r="O42" s="6">
        <f t="shared" si="35"/>
        <v>367053</v>
      </c>
      <c r="P42" s="6">
        <f>P21</f>
        <v>375587</v>
      </c>
      <c r="Q42" s="6">
        <f>Q21</f>
        <v>383873</v>
      </c>
      <c r="R42" s="6">
        <f>R21</f>
        <v>392143</v>
      </c>
      <c r="S42" s="7">
        <f t="shared" si="16"/>
        <v>21.891618246663811</v>
      </c>
      <c r="T42" s="7">
        <f t="shared" si="17"/>
        <v>20.92346138884632</v>
      </c>
      <c r="U42" s="7">
        <f t="shared" si="17"/>
        <v>21.196332461610293</v>
      </c>
      <c r="V42" s="7">
        <f t="shared" si="17"/>
        <v>19.807117729602155</v>
      </c>
      <c r="W42" s="7">
        <f t="shared" si="17"/>
        <v>20.705456705162469</v>
      </c>
      <c r="X42" s="7">
        <f t="shared" si="17"/>
        <v>21.566241643081366</v>
      </c>
      <c r="Y42" s="7">
        <f t="shared" si="17"/>
        <v>21.62173427149083</v>
      </c>
      <c r="Z42" s="7">
        <f t="shared" si="17"/>
        <v>22.44079328204252</v>
      </c>
    </row>
    <row r="43" spans="1:26">
      <c r="A43" s="1"/>
      <c r="B43" s="12">
        <f t="shared" ref="B43:O43" si="36">SUM(B35:B42)</f>
        <v>3824</v>
      </c>
      <c r="C43" s="12">
        <f t="shared" si="36"/>
        <v>3961</v>
      </c>
      <c r="D43" s="12">
        <f t="shared" si="36"/>
        <v>3948</v>
      </c>
      <c r="E43" s="12">
        <f t="shared" si="36"/>
        <v>4056</v>
      </c>
      <c r="F43" s="12">
        <f t="shared" si="36"/>
        <v>4055</v>
      </c>
      <c r="G43" s="12">
        <f t="shared" si="36"/>
        <v>4238</v>
      </c>
      <c r="H43" s="12">
        <f>SUM(H35:H42)</f>
        <v>4283</v>
      </c>
      <c r="I43" s="12">
        <f>SUM(I35:I42)</f>
        <v>4354</v>
      </c>
      <c r="J43" s="12">
        <f>SUM(J35:J42)</f>
        <v>4230</v>
      </c>
      <c r="K43" s="13">
        <f t="shared" si="36"/>
        <v>9498062</v>
      </c>
      <c r="L43" s="13">
        <f t="shared" si="36"/>
        <v>9763357</v>
      </c>
      <c r="M43" s="13">
        <f t="shared" si="36"/>
        <v>10028794</v>
      </c>
      <c r="N43" s="13">
        <f t="shared" si="36"/>
        <v>10285652</v>
      </c>
      <c r="O43" s="13">
        <f t="shared" si="36"/>
        <v>10529192</v>
      </c>
      <c r="P43" s="13">
        <f>SUM(P35:P42)</f>
        <v>10772814</v>
      </c>
      <c r="Q43" s="13">
        <f>SUM(Q35:Q42)</f>
        <v>11016363</v>
      </c>
      <c r="R43" s="13">
        <f>SUM(R35:R42)</f>
        <v>11259785</v>
      </c>
      <c r="S43" s="1"/>
      <c r="T43" s="1"/>
      <c r="U43" s="1"/>
      <c r="V43" s="1"/>
      <c r="W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6">
      <c r="A45" s="1" t="str">
        <f>A29</f>
        <v>Fuente: Boletín Trimestral de Indicadores de Inclusión Financiera diciembre 2024</v>
      </c>
      <c r="B45" s="1"/>
      <c r="C45" s="1"/>
      <c r="D45" s="1"/>
      <c r="E45" s="2"/>
      <c r="F45" s="1"/>
      <c r="G45" s="2" t="s">
        <v>28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</sheetData>
  <mergeCells count="6">
    <mergeCell ref="B3:J3"/>
    <mergeCell ref="B33:J33"/>
    <mergeCell ref="K3:R3"/>
    <mergeCell ref="K33:R33"/>
    <mergeCell ref="S3:Z3"/>
    <mergeCell ref="S33:Z33"/>
  </mergeCells>
  <hyperlinks>
    <hyperlink ref="G29" r:id="rId1" xr:uid="{C63514BE-BFA2-437C-BA2D-BBBCDB14299E}"/>
    <hyperlink ref="G45" r:id="rId2" xr:uid="{188BE146-1337-4FB7-85DF-255371A4628E}"/>
  </hyperlinks>
  <pageMargins left="0.7" right="0.7" top="0.75" bottom="0.75" header="0.3" footer="0.3"/>
  <pageSetup orientation="portrait" horizontalDpi="1200" verticalDpi="1200" r:id="rId3"/>
  <ignoredErrors>
    <ignoredError sqref="K27:P27 B27:H27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/>
  <cp:revision/>
  <dcterms:created xsi:type="dcterms:W3CDTF">2014-04-09T15:44:52Z</dcterms:created>
  <dcterms:modified xsi:type="dcterms:W3CDTF">2025-11-25T16:06:09Z</dcterms:modified>
  <cp:category/>
  <cp:contentStatus/>
</cp:coreProperties>
</file>