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harts/chartEx1.xml" ContentType="application/vnd.ms-office.chartex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sar.alvarado\Desktop\Oficina - CESAR\PND\PND_gt\PND 5 desagregaciones 2025\"/>
    </mc:Choice>
  </mc:AlternateContent>
  <xr:revisionPtr revIDLastSave="0" documentId="8_{0E061F88-A865-4A00-AA5D-A09387DCFF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sagregaciones" sheetId="14" r:id="rId1"/>
  </sheets>
  <definedNames>
    <definedName name="_xlchart.v5.0" hidden="1">Desagregaciones!$A$20</definedName>
    <definedName name="_xlchart.v5.1" hidden="1">Desagregaciones!$A$21:$A$42</definedName>
    <definedName name="_xlchart.v5.2" hidden="1">Desagregaciones!$X$20</definedName>
    <definedName name="_xlchart.v5.3" hidden="1">Desagregaciones!$X$21:$X$42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3" i="14" l="1"/>
  <c r="R13" i="14"/>
  <c r="R12" i="14"/>
  <c r="R11" i="14"/>
  <c r="R10" i="14"/>
  <c r="R9" i="14"/>
  <c r="R8" i="14"/>
  <c r="R7" i="14"/>
  <c r="R6" i="14"/>
  <c r="J10" i="14"/>
  <c r="J43" i="14"/>
  <c r="Z42" i="14"/>
  <c r="Z41" i="14"/>
  <c r="Z40" i="14"/>
  <c r="Z39" i="14"/>
  <c r="Z38" i="14"/>
  <c r="Z37" i="14"/>
  <c r="Z36" i="14"/>
  <c r="Z35" i="14"/>
  <c r="Z34" i="14"/>
  <c r="Z33" i="14"/>
  <c r="Z32" i="14"/>
  <c r="Z31" i="14"/>
  <c r="Z30" i="14"/>
  <c r="Z29" i="14"/>
  <c r="Z28" i="14"/>
  <c r="Z27" i="14"/>
  <c r="Z26" i="14"/>
  <c r="Z25" i="14"/>
  <c r="Z24" i="14"/>
  <c r="Z23" i="14"/>
  <c r="Z22" i="14"/>
  <c r="Z21" i="14"/>
  <c r="J13" i="14"/>
  <c r="J12" i="14"/>
  <c r="J11" i="14"/>
  <c r="J9" i="14"/>
  <c r="J8" i="14"/>
  <c r="J7" i="14"/>
  <c r="J6" i="14"/>
  <c r="J14" i="14" l="1"/>
  <c r="I11" i="14" l="1"/>
  <c r="I10" i="14"/>
  <c r="I9" i="14"/>
  <c r="Q7" i="14"/>
  <c r="Q8" i="14"/>
  <c r="Q9" i="14"/>
  <c r="Q10" i="14"/>
  <c r="Q11" i="14"/>
  <c r="Q12" i="14"/>
  <c r="Q13" i="14"/>
  <c r="I13" i="14"/>
  <c r="I12" i="14"/>
  <c r="I8" i="14"/>
  <c r="I7" i="14"/>
  <c r="Q43" i="14"/>
  <c r="Y22" i="14"/>
  <c r="Y23" i="14"/>
  <c r="Y24" i="14"/>
  <c r="Y25" i="14"/>
  <c r="Y26" i="14"/>
  <c r="Y27" i="14"/>
  <c r="Y28" i="14"/>
  <c r="Y29" i="14"/>
  <c r="Y30" i="14"/>
  <c r="Y31" i="14"/>
  <c r="Y32" i="14"/>
  <c r="Y33" i="14"/>
  <c r="Y34" i="14"/>
  <c r="Y35" i="14"/>
  <c r="Y36" i="14"/>
  <c r="Y37" i="14"/>
  <c r="Y38" i="14"/>
  <c r="Y39" i="14"/>
  <c r="Y40" i="14"/>
  <c r="Y41" i="14"/>
  <c r="Y42" i="14"/>
  <c r="Y21" i="14"/>
  <c r="I43" i="14"/>
  <c r="I6" i="14"/>
  <c r="I14" i="14" l="1"/>
  <c r="Q6" i="14"/>
  <c r="G13" i="14"/>
  <c r="G12" i="14"/>
  <c r="G11" i="14"/>
  <c r="G10" i="14"/>
  <c r="G9" i="14"/>
  <c r="G8" i="14"/>
  <c r="G7" i="14"/>
  <c r="G6" i="14"/>
  <c r="F13" i="14"/>
  <c r="F12" i="14"/>
  <c r="F11" i="14"/>
  <c r="F10" i="14"/>
  <c r="F9" i="14"/>
  <c r="F8" i="14"/>
  <c r="F7" i="14"/>
  <c r="F6" i="14"/>
  <c r="E13" i="14"/>
  <c r="E12" i="14"/>
  <c r="E11" i="14"/>
  <c r="E10" i="14"/>
  <c r="E9" i="14"/>
  <c r="E8" i="14"/>
  <c r="E7" i="14"/>
  <c r="E6" i="14"/>
  <c r="D13" i="14"/>
  <c r="D12" i="14"/>
  <c r="D11" i="14"/>
  <c r="D10" i="14"/>
  <c r="D9" i="14"/>
  <c r="D8" i="14"/>
  <c r="D7" i="14"/>
  <c r="D6" i="14"/>
  <c r="C13" i="14"/>
  <c r="C12" i="14"/>
  <c r="C11" i="14"/>
  <c r="C10" i="14"/>
  <c r="C9" i="14"/>
  <c r="C8" i="14"/>
  <c r="C7" i="14"/>
  <c r="C6" i="14"/>
  <c r="B13" i="14"/>
  <c r="B12" i="14"/>
  <c r="B11" i="14"/>
  <c r="B10" i="14"/>
  <c r="B9" i="14"/>
  <c r="B8" i="14"/>
  <c r="B7" i="14"/>
  <c r="B6" i="14"/>
  <c r="B43" i="14"/>
  <c r="P7" i="14" l="1"/>
  <c r="P8" i="14"/>
  <c r="P9" i="14"/>
  <c r="P10" i="14"/>
  <c r="P11" i="14"/>
  <c r="P12" i="14"/>
  <c r="P13" i="14"/>
  <c r="K6" i="14"/>
  <c r="D14" i="14"/>
  <c r="G14" i="14"/>
  <c r="F14" i="14"/>
  <c r="M6" i="14"/>
  <c r="B14" i="14"/>
  <c r="C14" i="14"/>
  <c r="H13" i="14"/>
  <c r="H12" i="14"/>
  <c r="H11" i="14"/>
  <c r="H10" i="14"/>
  <c r="H9" i="14"/>
  <c r="H8" i="14"/>
  <c r="H7" i="14"/>
  <c r="H6" i="14"/>
  <c r="P6" i="14" s="1"/>
  <c r="X42" i="14"/>
  <c r="X41" i="14"/>
  <c r="X40" i="14"/>
  <c r="X39" i="14"/>
  <c r="X38" i="14"/>
  <c r="X37" i="14"/>
  <c r="X36" i="14"/>
  <c r="X35" i="14"/>
  <c r="X34" i="14"/>
  <c r="X33" i="14"/>
  <c r="X32" i="14"/>
  <c r="X31" i="14"/>
  <c r="X30" i="14"/>
  <c r="X29" i="14"/>
  <c r="X28" i="14"/>
  <c r="X27" i="14"/>
  <c r="X26" i="14"/>
  <c r="X25" i="14"/>
  <c r="X24" i="14"/>
  <c r="X23" i="14"/>
  <c r="X22" i="14"/>
  <c r="X21" i="14"/>
  <c r="P43" i="14"/>
  <c r="H43" i="14"/>
  <c r="O43" i="14"/>
  <c r="N43" i="14"/>
  <c r="M43" i="14"/>
  <c r="L43" i="14"/>
  <c r="K43" i="14"/>
  <c r="G43" i="14"/>
  <c r="F43" i="14"/>
  <c r="E43" i="14"/>
  <c r="D43" i="14"/>
  <c r="C43" i="14"/>
  <c r="W42" i="14"/>
  <c r="V42" i="14"/>
  <c r="U42" i="14"/>
  <c r="T42" i="14"/>
  <c r="S42" i="14"/>
  <c r="W41" i="14"/>
  <c r="V41" i="14"/>
  <c r="U41" i="14"/>
  <c r="T41" i="14"/>
  <c r="S41" i="14"/>
  <c r="W40" i="14"/>
  <c r="V40" i="14"/>
  <c r="U40" i="14"/>
  <c r="T40" i="14"/>
  <c r="S40" i="14"/>
  <c r="W39" i="14"/>
  <c r="V39" i="14"/>
  <c r="U39" i="14"/>
  <c r="T39" i="14"/>
  <c r="S39" i="14"/>
  <c r="W38" i="14"/>
  <c r="V38" i="14"/>
  <c r="U38" i="14"/>
  <c r="T38" i="14"/>
  <c r="S38" i="14"/>
  <c r="W37" i="14"/>
  <c r="V37" i="14"/>
  <c r="U37" i="14"/>
  <c r="T37" i="14"/>
  <c r="S37" i="14"/>
  <c r="W36" i="14"/>
  <c r="V36" i="14"/>
  <c r="U36" i="14"/>
  <c r="T36" i="14"/>
  <c r="S36" i="14"/>
  <c r="W35" i="14"/>
  <c r="V35" i="14"/>
  <c r="U35" i="14"/>
  <c r="T35" i="14"/>
  <c r="S35" i="14"/>
  <c r="W34" i="14"/>
  <c r="V34" i="14"/>
  <c r="U34" i="14"/>
  <c r="T34" i="14"/>
  <c r="S34" i="14"/>
  <c r="W33" i="14"/>
  <c r="V33" i="14"/>
  <c r="U33" i="14"/>
  <c r="T33" i="14"/>
  <c r="S33" i="14"/>
  <c r="W32" i="14"/>
  <c r="V32" i="14"/>
  <c r="U32" i="14"/>
  <c r="T32" i="14"/>
  <c r="S32" i="14"/>
  <c r="W31" i="14"/>
  <c r="V31" i="14"/>
  <c r="U31" i="14"/>
  <c r="T31" i="14"/>
  <c r="S31" i="14"/>
  <c r="W30" i="14"/>
  <c r="V30" i="14"/>
  <c r="U30" i="14"/>
  <c r="T30" i="14"/>
  <c r="S30" i="14"/>
  <c r="W29" i="14"/>
  <c r="V29" i="14"/>
  <c r="U29" i="14"/>
  <c r="T29" i="14"/>
  <c r="S29" i="14"/>
  <c r="W28" i="14"/>
  <c r="V28" i="14"/>
  <c r="U28" i="14"/>
  <c r="T28" i="14"/>
  <c r="S28" i="14"/>
  <c r="W27" i="14"/>
  <c r="V27" i="14"/>
  <c r="U27" i="14"/>
  <c r="T27" i="14"/>
  <c r="S27" i="14"/>
  <c r="W26" i="14"/>
  <c r="V26" i="14"/>
  <c r="U26" i="14"/>
  <c r="T26" i="14"/>
  <c r="S26" i="14"/>
  <c r="W25" i="14"/>
  <c r="V25" i="14"/>
  <c r="U25" i="14"/>
  <c r="T25" i="14"/>
  <c r="S25" i="14"/>
  <c r="W24" i="14"/>
  <c r="V24" i="14"/>
  <c r="U24" i="14"/>
  <c r="T24" i="14"/>
  <c r="S24" i="14"/>
  <c r="W23" i="14"/>
  <c r="V23" i="14"/>
  <c r="U23" i="14"/>
  <c r="T23" i="14"/>
  <c r="S23" i="14"/>
  <c r="W22" i="14"/>
  <c r="V22" i="14"/>
  <c r="U22" i="14"/>
  <c r="T22" i="14"/>
  <c r="S22" i="14"/>
  <c r="W21" i="14"/>
  <c r="V21" i="14"/>
  <c r="U21" i="14"/>
  <c r="T21" i="14"/>
  <c r="S21" i="14"/>
  <c r="O13" i="14"/>
  <c r="N13" i="14"/>
  <c r="M13" i="14"/>
  <c r="L13" i="14"/>
  <c r="K13" i="14"/>
  <c r="O12" i="14"/>
  <c r="N12" i="14"/>
  <c r="M12" i="14"/>
  <c r="L12" i="14"/>
  <c r="K12" i="14"/>
  <c r="O11" i="14"/>
  <c r="N11" i="14"/>
  <c r="M11" i="14"/>
  <c r="L11" i="14"/>
  <c r="K11" i="14"/>
  <c r="O10" i="14"/>
  <c r="N10" i="14"/>
  <c r="M10" i="14"/>
  <c r="L10" i="14"/>
  <c r="K10" i="14"/>
  <c r="O9" i="14"/>
  <c r="N9" i="14"/>
  <c r="M9" i="14"/>
  <c r="L9" i="14"/>
  <c r="K9" i="14"/>
  <c r="O8" i="14"/>
  <c r="N8" i="14"/>
  <c r="M8" i="14"/>
  <c r="L8" i="14"/>
  <c r="K8" i="14"/>
  <c r="O7" i="14"/>
  <c r="N7" i="14"/>
  <c r="M7" i="14"/>
  <c r="L7" i="14"/>
  <c r="K7" i="14"/>
  <c r="N6" i="14"/>
  <c r="L6" i="14"/>
  <c r="O6" i="14" l="1"/>
  <c r="E14" i="14"/>
  <c r="H14" i="14"/>
</calcChain>
</file>

<file path=xl/sharedStrings.xml><?xml version="1.0" encoding="utf-8"?>
<sst xmlns="http://schemas.openxmlformats.org/spreadsheetml/2006/main" count="44" uniqueCount="39">
  <si>
    <t>8.10.1.a Número de sucursales de bancos comerciales por cada 100,000 adultos</t>
  </si>
  <si>
    <t>Distribución de agencias bancarias por región (Unidades)</t>
  </si>
  <si>
    <t>Número de agencias bancarias</t>
  </si>
  <si>
    <t>Tasa de sucursales de bancos comerciales por cada 100,000 adultos (por departamento)</t>
  </si>
  <si>
    <t>REGIÓN</t>
  </si>
  <si>
    <t>Metropolitana</t>
  </si>
  <si>
    <t>Norte</t>
  </si>
  <si>
    <t>Nororiente</t>
  </si>
  <si>
    <t>Suroriente</t>
  </si>
  <si>
    <t>Central</t>
  </si>
  <si>
    <t>Suroccidente</t>
  </si>
  <si>
    <t>Noroccidente</t>
  </si>
  <si>
    <t>Petén</t>
  </si>
  <si>
    <t>Fuente: Boletín Trimestral de Indicadores de Inclusión Financiera diciembre 2024</t>
  </si>
  <si>
    <t xml:space="preserve">https://www.sib.gob.gt/web/sib/Boletin-Trimestral-de-Inclusion-Financiera </t>
  </si>
  <si>
    <t>Distribución de agencias bancarias por departamento (Unidades)</t>
  </si>
  <si>
    <t>Población adultos</t>
  </si>
  <si>
    <t>DEPARTAMENTO</t>
  </si>
  <si>
    <t>Guatemala</t>
  </si>
  <si>
    <t>Quetzaltenango</t>
  </si>
  <si>
    <t>Escuintla</t>
  </si>
  <si>
    <t>Huehuetenango</t>
  </si>
  <si>
    <t>San Marcos</t>
  </si>
  <si>
    <t>Alta Verapaz</t>
  </si>
  <si>
    <t>Izabal</t>
  </si>
  <si>
    <t>Jutiapa</t>
  </si>
  <si>
    <t>Suchitepéquez</t>
  </si>
  <si>
    <t>Quiché</t>
  </si>
  <si>
    <t>Chimaltenango</t>
  </si>
  <si>
    <t>Chiquimula</t>
  </si>
  <si>
    <t>Zacapa</t>
  </si>
  <si>
    <t>Santa Rosa</t>
  </si>
  <si>
    <t>Sacatepéquez</t>
  </si>
  <si>
    <t>Retalhuleu</t>
  </si>
  <si>
    <t>Jalapa</t>
  </si>
  <si>
    <t>Sololá</t>
  </si>
  <si>
    <t>Baja Verapaz</t>
  </si>
  <si>
    <t xml:space="preserve">El Progreso </t>
  </si>
  <si>
    <t>Totonicapán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</si>
</sst>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3" applyAlignment="1">
      <alignment vertical="center"/>
    </xf>
    <xf numFmtId="0" fontId="2" fillId="0" borderId="0" xfId="0" applyFont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166" fontId="0" fillId="0" borderId="1" xfId="2" applyNumberFormat="1" applyFont="1" applyBorder="1" applyAlignment="1">
      <alignment vertical="center"/>
    </xf>
    <xf numFmtId="0" fontId="4" fillId="0" borderId="0" xfId="0" applyFont="1"/>
    <xf numFmtId="166" fontId="0" fillId="0" borderId="1" xfId="2" applyNumberFormat="1" applyFont="1" applyFill="1" applyBorder="1" applyAlignment="1">
      <alignment vertical="center"/>
    </xf>
    <xf numFmtId="0" fontId="4" fillId="0" borderId="0" xfId="0" applyFont="1" applyAlignment="1">
      <alignment vertical="top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</cellXfs>
  <cellStyles count="4">
    <cellStyle name="Hipervínculo" xfId="3" builtinId="8"/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DBD800"/>
      <color rgb="FF1F0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6A34800C-1E92-44E3-B8C9-894162D3877A}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solidFill>
                      <a:srgbClr val="595959"/>
                    </a:solidFill>
                    <a:latin typeface="Arial Nova Light" panose="020B0304020202020204" pitchFamily="34" charset="0"/>
                    <a:ea typeface="Arial Nova Light" panose="020B0304020202020204" pitchFamily="34" charset="0"/>
                    <a:cs typeface="Arial Nova Light" panose="020B0304020202020204" pitchFamily="34" charset="0"/>
                  </a:defRPr>
                </a:pPr>
                <a:endParaRPr lang="es-MX" sz="900">
                  <a:latin typeface="Arial Nova Light" panose="020B0304020202020204" pitchFamily="34" charset="0"/>
                  <a:cs typeface="Arial Nova Light" panose="020B0304020202020204" pitchFamily="34" charset="0"/>
                </a:endParaRPr>
              </a:p>
            </cx:txPr>
            <cx:visibility seriesName="0" categoryName="0" value="1"/>
          </cx:dataLabels>
          <cx:dataId val="0"/>
          <cx:layoutPr>
            <cx:geography cultureLanguage="es-ES" cultureRegion="MX" attribution="Con tecnología de Bing">
              <cx:geoCache provider="{E9337A44-BEBE-4D9F-B70C-5C5E7DAFC167}">
                <cx:binary>7Hzpjtw4su6rGP37yi1SFEUNZga41JqZtbnK+x+iulyWqIXUQq1vc37Oc8yLnVB6q8qunvYAnovj
i1MwMiVxUZAfIxjxBdN/vZv/clfd33bP5rpS/V/u5r/9khvT/OXXX/u7/L6+7Z/X8q7Tvf5ont/p
+lf98aO8u//1Q3c7SZX9im1Efr3LbztzP//y979Cb9m9PtN3t0Zq9WK475br+36oTP8vyp4senb7
oZYqlL3p5J1Bf/vl5lY9O7/t7nT/y7N7ZaRZXi7N/d9+eVTvl2e/nvb2uzc/q0A4M3yAtsh9biOP
eZihX55VWmWfn1s+eu47yEHYdf3jn/vlpRe3NTT8PmGOotx++NDd9z2M5/j9uO0j4R8X3elBmW36
MpjJv/2SDLcG4Khuf3kmex18Kgz0Nork5XHYvz6e/L//9eQBTMTJkwf4nM7anxX9Dh5+W9w+e33f
3Ta365e5+iEAIeQim1B2ApD93GGEYUqpffzDX176CaDvFedpiB63PgHpceFPBtMeVlADa+iHaRB5
TpGPXRt/0hPff4wT85/7xKOeR0HDPr30E0B/LsjT0HxpdwLKl8c/GRwPtPpHIoKJT2zmPYbCt58T
3wWDjexPWNHHiHyXLE+D8qDpCS4PSn4yaNLhPh/uzb26VZn+MlM/xKJR4lPCKP2sMScooecuRZ7j
2Z93HlCoh3rz3WI9jdRJ8xO0Tkp/MsR26+1vt9WX6fohULkuQRjZsLk89A7AqNk2xR5yTlTozyV4
GpUv7U7g+PL4J8MBfAez3lY/XnXIc49Rx3MQeYwHeGuAhefbjH3VqYc68/0CPQ3PafsTmE6LfzK4
3t/e/ViXAJxqx0PYoeyTa3biW4P2uLbHHNf5jBbsUw/R+nN5nkbpS7sTdL48/slQubo3//yH+jIz
P8CY0ee+5yHfo+6TqIB3YCOfYux9ViHny7s/+Wt/Ls/TqHxpd4LKl8c/GSpRfzdIZbYo7Af6a4hi
anvom/F6uNmAcbNtHzEX7NvxD4zfQ3X5LpGexuZB0xN4HpT8bAhVz646nUHIrZ99magfoD3kuW8T
D/vsdOsBtWEOxa73Db1H6HwT519J8wf4PGx8itDDsp8Mo/9bmf8MV0Ad2FZ8+/eBD7KBzNnKjn8n
pu17xXkapMetT1B6XPiTwbQfjPyxngF5jsFHc6n7h54BaBFxMbjcx78Tz+A7BHoao68NT+D5+vwn
Q+ZmuMuluW/++Y92uP+RdBt57viw0UB8+jsPmwDTy3zYqI5/p3zodwv0NECnAzrB6bT4J4PrxSDv
8n/+419tAP82b71piY8J+QTHiYsNzpxPfOR63meq58Rn+A6Bnsbpa8MTgL4+/8mQCXIJnPp/IlKl
wMAh/Ds9AmAwJhT+fQLuhED4bnmehuek+QlIJ6U/H1TtIOvhB/velHmu6zonCgQxKsHUs0G/nmQU
YCq/Q5g/BOlr298j9LXoJ4MHMmLg1F3r/geHRi4FNhSBmjyKiSD741LQIfcziXqiRt8nzNPwPGx7
As/Dop8OHkjJ/kccBndjs2En+qONyCOeQ4h/4srdAOkE8tz/mf/yRxg9bP07lB4W/mQ4Xd+b2yof
qvvhB3oL5DlB1CO+D17bIzUC3pQxx/nqJpwERt8nzNMQPWx7AtDDop8Mnhtd6eqf//VDsfGQCxlS
/zO7c7IRAfuDqUMga/dJv+xTx/vPBXoan68jOQHn6/OfDJmX2mglgcn+53/9SNZ0OyACRDbB3tP2
DT0H7cEe7EZP+nPfK9XTGD1ufQLU48L/4Wj9sXgPadRHtf79ozzUB+6HPuFyO65nQySEPrlycJLk
IUP3IEP9x7I8jc+Dpo9E/39wWuePT/J8Pe8U3prb6HhQChJUvzuH9WTpcZhwgOuk8F9x3Z/mbPcB
DlNBxhq4AzBQX89gbf08muyvhMtTze5ve/O3X6zN94ZEhA3OHXKxQxwAbLo/FkFcCxQswzYcZADn
j1BIjivdmRzeTp5vHKztM8+B1mTL2fZ6OBY5z+GZDSbWYdT1KZwl+jLQK10tmVZf5+zz/TM11Fca
iP5+G5YHQ2o+VdzG6SIKWRRIlBAEjo3LICEJ5Xe313Aebqv/f4rGE37nV2Xi5NO15X+sRV1xmyGS
1paueb1q3rNqZxXq1dRothOte1FkwyWl3YV8ryxf7oy/XorqYhZeqpf6zCrr30jFbpilNIcQ4d14
KTL2RqECc4EVr0vzulDqoijVyLVnssgSJg8HNAe5PWY8N4JF3uzsNaQaOJlYuM4HUb6uMnxf1eh8
wSLOBxLV+SRDPcuRj5UT5O1YBJ1uKp6r2QQzeZVlOq0y6NCXc847IvLAGd2kUvolXdyrFd0Ug5/z
cugn7iLkBcKsH1Qzp1b2ilB1pyf6vpRiCu3EYNRzy6oCbMQ1azLJtSlaPtXVGzvrDy2dolw0U9Lg
1eUZ1r8tkvK1zwIx+3XIyHLtNrXmq000J63HidfKwHXccMgcHaFs6WPmWId2Hu4HOuxEY5xwcVHa
MvLBUr0XVHTteFe418tccg+176Qe34giz3jrL9fDYu+G3rnwVe5eElWIPZKGr1KwIB/tj7brHjLp
+4GZ7JfkwjJm5WMpK44G9mFwYuy1C5+LfNoxo8+VjTmr6HwYutdoYmltl+hMUZiAtqiKULDMhNko
EW9Wp71q3coEBUvznngfES7iyjMRHeYy6a1Kp8iQMmhoicKhtXPO7Hd6aEZOe2KFA9ZToCrWhkWv
8tg0qAuQP5kdaFUe2GpceXNGF8cKmmI+WFMeWXV/bfoLp+vCqp353BfcFw03swxwn0ereOtoK3Ba
yi2d9k0XVF3LW7Xw3Bqjrnk3dB+KtggKr+B06EK6ygj3Cy90y1XxDqvLgt3kxcvWc7md73y2Hz3M
O+y970XPq96L5ES5472tCQpLkgfjIKPebnnOmlhkXdiQW2+C9UYpN5aEN86cFh9wUUasW3hDFo5F
G9T3nevxhbawbovAtC2XsuRbf7Xug8xuAwZio8oKPCwDOXdBjp0QlCG07ILrGr47FFSuDJQvgqFY
eJX7EQm83OIT9KoLJzFrF9ikDcg8wwqZOVoKbhcy6JYPq3jJ3Itt/nzows5kRAY3xnZ+IKWTFLi5
MNZbSeBN/RCtE0wPTFmnAUElg1H2Z1TNPKsW7iArWJBOek15W3VgKvzfqmrY237LS5DaslBgZV2w
UsTFIng2ZaGEETU5SK6zMBcgAnK5hOmvvTzwRjvceyzj5uXI6Mx75L+tSL6GOR3fzGN2sPo1LGRd
87HurdiNsg56nEQVFIXZ0S7HiWjnJp7q5lrazYXLDXZQMqkPhAX+MPF5cgIrV8mq8/wMDgFGouni
qZB+OrVxv9prsHrFe1R5fUjH6cz38l0uxj7sfPesJEvH/dm5GVw5RqQ2MihQdzErdunkV6sVol6H
zdJfdpOz74kb6W4N2qnirrPWfLWmD6bReTqVog5sUV22eXPejoa3vblbqFcE1qzb0C+Xj/niDryt
i8QTHeJknt6beo4rq1sTYzhy18OAMxxONTFBJS2u2Bo7Y17waVnC3gdj5Xkprpr9kEvu0C4YpJWA
w5dMc7WzLZaKiqY9wTEdX/QSh1SdDaUbN3N21vd2YhfTru3pu9Y20eBcW0O97y0SV1kZ5rXkFnHi
Ws7piuudV/TcxSP3oY4wJFYD3SmJknzhxyZ43E9qiroJusBzOm7VOjspRi+13JoLScKiJlG7MF6/
YJXD8cqSalX7coKRVFeiceNRNAff8xPdWAnWK2wHdSARg0XnpwzKbVnvSefGFaDf6Pq8qBBfRs31
1CZk0Ttkl5wYwosButVu7AzecRKy1YrKWh8M9hPVRHnmJQWrd8pZ9vMk7hrGEjB8ifcKW9CAsnQr
2b7rjHDjOx/03L6aq4sRLmdSgdKX40c1Lh8k2w/IuS5EJXnmwzBx4ypuu9b5atWxFoviomcgVNPw
tplvTQ7GQpK0WXBoZ4XkTc8a7nZuyeWs39ZQ1cn8mrOt0UzmihsbfWTqci33bmau7DsvyNcALMJ6
oc/9WcWLn0dmWfiGua7d2LB1X61TqksrATsCEzM1dlg3t47vJ7j00xrBwoDKnYUS0hPegr5Uudq5
1ImNXFMzL8kZk3JvWSwhRIKxxLwGk5ypmDo5z6fV8L6SE6/tjo89mNfjoyprR25K9GKl/V4g3p/p
EL7WZeCL679m3oz5ILyeF7JL8MKuvdKk4A+9BlP7caIF9yRscGs73XSdf4Os/Lq21512qghctxd2
N73y4NtH1VWOrY7jbE/JivnSYsSPV8cPUVzYauWTaN7bXUk/ldSSnpVy2ZdZwZnfBuVoJ6tVnW/r
VpYsZQpHDazbUuNoXc+zjqXUJnEhaKraeufU+ED0GLu5l/qDDupGc8Tq/Tg7UVV4qazsZB6rc9gi
owLemakiqHw3Hox9gG0goSWs0LwJsgxmPfeTEl65Epp2xIkYq5Z9h+d1v/oYfAaaX68TzIPqmoNd
V6FDi3daJD5ZP+RZ+Zsk5uP2bdqcS1eHjkIxWqePc5m9nizrBbatm+17KVXo2VGlfhPe/JEI51XZ
oBB3ueGdGXZMznHZ2knlLYe6m+OxVftstpNWZNxa1qCxYNSLlxYMJVlXni/9FPW+SJpe7R2l0+K3
QZR7OpKY5WPcN/O+YTS1HD9V65J4qN5X4+1I68CFS6OmeBv26tT7ZXTT3hsjZwlU4ScS/C+blrtO
djzrMgBGJDNbDkM/xnOGksqyk9KCGRu4mRxQXSshUiRCgfjOvN8mvkNOnNH2kPVhRppowwWMcgxO
0qEZptjoPLFKL4W9IiWe2intJ5XzYhjzWM9zgmM5AeaU7pxGgsOiItNPMdoq0QWc5HVP+jlFfhk7
3sGrfTDTfgrLLhK22msCg7LHeBqytDTlXoHKSZixte4jX96xyUurHJYBTG5p6n0G29NaikSLOZit
Xe1cNgbWYVvtlGCpD3a6bGg8dd5uQOvedmXoDO+sCdZWQ9M1a/a9P8UtIKPNmkgK2jyLdLu2ii62
ppfamuJVdNxp+qgG0VpQ8Jp4qZ2TuINdobDmtLOqvT3AW2wvbWDltVgHk/u+d889rUKqwxG2DQIN
NbwHiJ3jt58tqTWyxBV6v3W2rkPod++34ZZgOKz1rcdwlDMcWwXswnayuLAn2SSo53s6oQ+uv6SZ
qnYbov5SH7+92ku9DsawgjdZfV4Js0wUGsBxbsIN4t6d9iVY+u3dyLUTMqt9Xavd1r2QOGnddPBM
uK2IuW/2fu1EGRYwLdW+GVDS4iIq1BtR20nfVnuIiuJtdVSLE7OZpduqyMDj3VB169AWZTIvXoCr
97oXBx8vKetxNPbgUxASO6Y63/TdocvBhyUirf040bC4EMo+9GxNxiospjayM31QSu1dTFMshqNu
bMW2fJWZPNrMSq2qvYSFnqkxFhPIDqYjr7x0MzF9/2LyuogsImEuiXVhJ3Xvnm0SDFUD7iHi26JH
g+HFRfmhrxlvoa6/d3x1HMm2Puu+2rMVvAgY6XZdD2DPcnAVdL1r/SrGTkBtysWgAnsc4xrWqJXH
bbns6WInmx2oLZFs+u9keZiZy7bUB0zVOfascDMJm0+RFeBFgDnY9vh46KsdFeqwWTWyLWrwF7a+
JCw53SpwZyGAgCXpj2pflROfwFEEqZKlW0JNuD4noT53t/UKllrCxo1gmVlQGcFavR6HfH/c2rCX
9rCQt0qoHWGuU/idDdiSzVCBWhR9pFQ6MDDo0j5MFUvbxQNhWTo4mPdkvulaJ27ct7bfvXFk8wLc
Q7DWg/M2d/yzcupARn2FbOkG3jCt3FlluNQLeO6dZ9KKRXmvYJdyet7R2tmr3L6qQHgQe9OUXKKD
XQTNMCYrk8mmYSMe43zUuxL2YyHVrqtp2OC3ENbv+t6K8vbgGD/Z1GIBY+xV+re1WVJHN+ApvfZ7
K1l7dGgX0PZ8jmsBRmEco6m8rFsK0REALUiaMvCXRrgxMDPCntKuKhJXLandqd2mbXmnYoicarOf
MMwZAQv++aVdBmhM4MGNZw6W8bawsqHak4ZEW1Fd+SXXq0wEuCZg/vE1OLaXEA6/G325cFb2sV+C
z9t4Z9ICICkhYMUH8OiFUnyx2yHwygXCX1glNPMmCOymnoPNCyxJwAOE1dfXC1+7/nU14zeWv1xY
DdlnKGgMcAnz4LWBahDEdLZJH1A3TzAhwMM8pEEgawpnqlyMgFzz4Zw8sx/TIIxNbTHZskyGoY4y
t0hmu+eKDlEP8SzAHrDs3fGNn8msz6/8RMbc6WbpZJZ//uXg19u/n3/5OeLx12zfnm+/Pfx291LX
8O9fVvnDjjZxvvb07VdzG5n19Sd0JwzZpx85fmGV/p3CR9zaIxbxC025cU7bz6r+mFV7wEN+49W2
Jl8YNfYcIwLEmWczoNZsH46DfGHU8HOMKRwU8Vy20WcUaLMvjJr3nCFKMRxkgGjBth3o8CGjttV3
XUaQTYn77zBqwKVvjNnvGTXqgXCEYDgi9ngplVNdjs6qyoS0s4y+rtf/5df+l1/7H86vCdjJwmkO
aClKbinff5VP/RRqoQiv8XI+V1iGfd++/f+QoWEVn+Y6v8hs44Zr3L52BewA2iIlNxmWkZjXIehI
qIQH7K9tykA6/oe6M0nf5ddiKHamFWjviCbJieyiFhXvbFGANybK806XVy2VFzculWeD24FTDL4O
/D4o4yOZU2GQgk3Wigdh3zBgzrA5iM68y2p5PpIOqDzYm/ZtnZaqhabIupTMglDKmF1Bp4D2QISU
xehy5JR+ABtRdTYW19IUikNXdZgNUqZN0b0T+ZpDAEnOrbxFEHKbNiTN+qZuTJgDORz6QPA42KQ0
Q2Og7ea6Rn0V0I4NgdP1xYsOZSwYKyKDSbqHrsiXgAo3O1A8VvFkFR4v+qyGCAqC99mqIdhqgLdm
eCg4Vh6wRqXixC0d7rFZnJ2XZrxFq77pq3nn2SoWXn1XNWtC3bFJsSf3bHY+jMDoAJVs+FLmQ8Cc
TB18OUR48G/XxVRclUTu0DgNnBRsjnA3j0mGGt7koghys7SXzAG/E+cNF7MQYd95Q1rUY8KG5ZJm
2WtBgSDFQGaHtGhE6As0xbY/RC049dmSX7uupQNnsHadcMi+K0fJZevpYKmzM+07YyRy7SYOWXay
ACKoqgzjyi/vl5ndAc8PQWQGTrMykElhJRrCbskdYMCH68It53CuchaW1hARsqqo9kfOVgFJhKlR
XA32XsIQB82Ag3Dyc9Pb5bmbo/Eil1aEKJleNFIvfFHtuBtgP0rLpcmCRQinDkqgiiBdMhAxvxu7
GpyoLLOuGhtY3qWRCkKf7GYo/PW8qrXDs5leW610X8tyfWNnVnNvpjmW2IJV4RPKp6H92LmiPHS+
YBwoPCC8i7dC+8tBlynxywooTNyfW1npAiZSBJ6hzmFik3jZAmGP/IXX1krulYcuZqropV1OLc/y
xeKuW6k34NdhPjt2mc5dVYXLIEIK6ezIGlzM7RkHjNEhXhvancE8p6CdXagGXJ7RegEqvq/ldebY
Y6KVH7iF26Wj3S3AayPMG8ddwgwZ/00/Vy97Ofv38+SFQK+8XybWXJd5h0PRl+TM6l3vXEoCxsDC
r4Vry7Ma12fdWkIEydRL2XzMWa3ALhTBCmEan+3BhHaBDyOougWsWTQ3frSoPh7k8mIdm4xjCqkL
WZV7oaaE1u1+rkvE54pEk7UErX2ugO9whFEBxkUHSSUIj2TuQG4oD3UHc9SaFrhC5F7K2r/JxhLY
QQxO6uC8Hha2hpeiUPvcql9Yy3jdj5iEddF2PHeyjq/Mg4Ugmn1TujfIw/1hXl0WN0VdBo7CzmGx
8ix1vHw+axUAIUQeFrRkr0tgtiNT229amhch8rLlvZ9B1gvp91rYK+/tuQ/EwoYQ+5nzCrNFpXPr
DGEz4PdkdfzrMS9vDDLrxVpNtw7rnaj0hbxYe4j9l6yagsphNq9bttxULHuNVH01gp6fu63D0qrM
hpD4kDTwu6TPIW1mrZbYz9Yk43zNLiTOzpplNOeF6c4XbylSfyls3ihdAQfuL0CpKC8sLK/jumMC
8hZsSga9hm0uklHnzq7V9evZKdqoymGFWHR+140TuGvDCnaxuVyJk11gf0IpdfvbvPTqA5PuyhmS
dqw7sCxtVr50fKvkWT/2F5XBDe+6btyZzFk5/C8DkKfT1nqwBufOAlbrChKdMIhcXVFvuZhX+RHy
Im+8bh12kgFbM7Lx3DHFoVsWLxxtLN92WJTBiJThxHGb2Bd58QIbG8jheZ1v1eJCnna0pheiLbMz
BLsK2Hn3urNKc25Xk3s1yNemX6YYCJccwqauPMt72HCqLpMHUNCXoDv9LqsXDZF7+74uDTnTme+k
bEUf/KrYZcBK7k0RLB5qkrY4uCOkQGCuA/hNq4RsAzAC3pJfKGLfyia/6IbJhrxP+bLqaNyjquS2
X1y5yJs4Evl519Yyqsi69ySkPZbaJMQdAyPpwS9R0vg5rBMWZvmcuF3zyna7y8bBe+RUKtalFylg
T4vsLfgkfdAoyFnOIPc0u+dNC1ko2v6mWxJ5VARNRXM+lM3EgVnruVh9SD2yy5niS5kzXhTktxqB
1li4cSJ7dUI82nIj6Vmo2xZMJq7zyOtuBtG/RDAb5eqGxYjSellNYC8XEFyEtPFBgb1OclSAVvS6
D1et31Wq0ByjNuOFsV/KQd9PLuTKjNN2yTCaF2W7DGd4cofEN+L12tH8jIr6bDbKQDz/kmXldDh+
+BplLRdmqEDFijJ88PB4mWsyCYhIof6Dy0+tuhVkxA5OfldyWl8LCW/Bjhz2K/twLP30qKnNo44f
PD3W6pbC2yEwunpp+327fRR+3u+Pt8erVa0Pn51UkXkNaYxjxW/tjnWOPazYBg7hpM23br+reEK6
jcu+8AJIfgMv30tgXFcN9tZsl8f7byXHZznk4NZM7DrEvBISWMDRfqtxvDo+Gyri72oVAIsAZAj2
lYl8t7g79nj80HiUK+xH8BpaT1AHTLKGdNYM6REiiu1wBf7Qdk0blcxRezNmes/cIavAV3sPOdJm
Ny6QAzt2MGxSHK+ET9+M7dgCGQ/Kpydg0f16rvfHK0sKuBKZG5TaERxZDtofP4jyZTyN3Zvjq+pO
iECQweHd9lJLA512LLAq4MpHywywz3bNHkitzXfwmgrSl75s9llL9f54dSzHK4Hy48PjvTe4E5Bs
sO1ulR90cbx/0M+3ct2v864vKhG1dITdaSCQr5R5uy+6aY/XTCULNZDwKrcJMAxBhqtqPC8AVszl
0wZpl1lQrrZpPt4frzorG0N/rfpPdY4FpDWaO2Dlw/oIB9EMhc7ow0GUBY9pR8PjHBw/5IbIt9vj
NDWQwqvMzIeurMIjWsePY9m322MjIhv9CdBm3XaG4/2x5FixQIsfCHQhqBOKLBdRZc00qJ0h9jtI
xQNzmy2r5MXk3PgG8uxlfT614pKgW+kjyKOMZy0FiBTaYY8lWb+kcFYjtQUkm0sr9nwnVLC/Luoc
NvCLfBrBBKBrNPRpp/SV7eKDkq+90g5LG7IWlt43ebYDfvO2eGFb+NDJJYX/lSChTER5Z1LjdrEh
GnI3NOnsKc6525ZxpyDUaMYIzOBlR9rQwx8z9bFfZVyTDHh4HALVFoppumgyloxZtQGZLPkAbDKK
PfDn1FBElX+JnSWEFGlBoqpbAmD9RGEia04mLkQW5UN2tSjrrenad3B+6sU4vxV2BoSkTstKnUEW
N1a6T+AAT6jGNqCkPmi/OaS0MIe56K8McK7a6ZLSJjtvy6UjiGDUmykje2/oD5PjpqvoIaGLU03Y
GYWUDjU4FQW6m+vl5SDIu0nmZ2t36wzzrszyM4TLC9jQLod6hYhgPow9Af32dkVDuANZbuWRs2Ex
KVpw2ukZHNUZ0n3lfpq3kOBiHGErsYIZldf2ZMVWr8EP8K7Fyl6NtX7B6ipq8hZo6e08ixxvwA8+
L+v1chsAmV+bMtK0SlfbPxtmb6fr6b6s0A11nFedb18qaV9hgYOuhAishExAbq4HZQ7Kgex0lu3s
PjtU5QDf6rJhw3kjh4CaKRAeuhpYbOt8N5s2sSdYk9IFmCIDh5105NQsLfAas/N5dPauqc4qy+wq
C3LtQMWKNoOk/hQKx+w907zOhvmg1wJSGm5IkEww42yZL1paHGSBU1LTwBC0nUd5IeCYSWmve8Sq
/WopyFvD28l6YG+YKRMNXoCi3t5y3+RqiQsLR4SJc2tLZtvewemdm5L2O62bpBQQ42bLASKe88V5
ZY1lKhk+mMy+asv1ciiKaM4oDBZHRqJY3eZySorFjTrbjfohEf4a0hmAsfsA3EbftyARK/aD6525
TJ13TnWmGN7RQZ6XzD1o7+VClv8m7jyWbMe57PxEVNAANBMNaA+PSW/vBJHXFA1AALQg+fS9mKVS
//2HNOjQQIO6lXm8IYG91/rWzntmQBABGfA4gJCx+ZhF/b7Cr7ax1EybKGfiXjhxz1oN1z6EuxR8
SstLcQ62sSS9ibm/w5SEFmAlEwsuCx1PAamelBuUfH4j609380rMk7sGTVXUq5vXGovPOKfVllQe
S/p+fLBlhTWz+aUa726R2O5Cv5zYKx+60jYhTgOUmut2oQc9t0Dr96BQkIttgqd2njPuL+XeVj9W
d7mjeATIB/Aj2SddxRM66thbzZWBskPxkvB6f7TG8MxJexd0YTq11ePS27mGkaKHciFj7K40o05/
Fw7Tm63Di90HTzu0+xYGu1bkPAXDoxXWz3M1n3YD/6c/aagqvsZqJasCKxSa0vmh3vgdl+YrqP/a
J+fS9urRUeN55gk+2pOFg8/fq8d6Xj57Pl7cQKROb6V6cvEI9ltD3E8B0sRu7JvZAUWEgOYc9SRs
9trX26Nq6XvUyc9WTGj42WlS27u9AH1caLKsNlwGVQ7BeuGyOgkbBNwKpK/KWDjdW4OKeWXigP2q
1+Ut7KZX9A0nR7OCA/mQzjVwaVmH6jqZ7bYE1RObaDlCCyHDVVbosQzPpfBKTvdzpLG6t+SFW9OD
26Em3a8rw0dsy1eN5oBDgYno/mDhI1YujiTLeQjatmBOdZLaTzecb8KrT6KLbo01PWLKQ8ZnkGle
m9Y9vxtX/95fgieUrw/MCd8Wxl5ICKOqkie1T6fKck7MYreFWy+Uw9Hpu1vPooK4dbrDIa8mq+Rd
lGnPzhkLaqxvMPxZ4j8Fdg1/Gd6btT709QLw0ClrWYEmDe986Z520aRzPRYdAy5GTwCGMrutkn5f
71ocZwB37mbW3FrDYZ7RwkRzrGhzM6a9bMS/tyz56tUtqFNB8sC9KMpT6eq0fvL6t8b06eij0fNo
ZtsiJ251Ykyc7F0BzomuYv20huVkuscevph2w4ItO/YnO/8+xD3+tjX1vQAVOIolmasMh2Tpqhmr
zJj5S5sKZ8p3e7s5OArYspV2u6d0/GRh/dLsQbbRtQSoGgNQelLNUnoKSBX1U2qN5fTcCnpqJdiu
HesmIMSukhnLVDddzPjczeZi0+Cpr8nN902hounE1ZZoZicTHc+OQF++dFchq5zz5kyMzNqJfdCI
/CYV//Dr4MxGWdrreukCgWNaY+nunvZGvbZQFHlIcjvsb1IUkXvp2xebFs3O4sg8hj+D4RUGYc/y
0Eqoyai+7pWXOdOPPsoDA88Zp9EdsUXse+69jJ6omIHeOfdq9p94pB77Ubw0a1UqA2RrclOnvfNM
Enn6VJEaZfzBxC31qw7Vu9Iscbo6YbV7pc1+pqF1cbf2FmI92bZ5PMC9G1E0UTLIArsrjFUndPdi
Z8eKwPa8pgpH8pI0jZvhFQdE/wh3eV/1Te4IoAAcEqKVu/5aMlQTrKCTujaUZlMpAz/rq5uY+5j4
85MTBNiWUGKS5ex7zT0lT4Nrkj0cU614JjgBO+BmxhVZbcl0HdcS/RgYH5C7NO0JlMsaq/7UXW32
IDgtNn5uVr9Ui37y3CquOvFAwudoCP+00T2Z6L012mdi8zwcwrTXiavXjImPbWVASW2YrUMR1iYd
gU0BHYSHjAV4T4x/XpnEFuCWct5ueiDn3ujPkfVf6JoFOa8Oyq7GjkOAOGMy98cavmUbdjQWTSD4
qnMt5WXrscX31he6yawJHrkY8z4cy1lLkIpw/deTcARMWwLiEXJluCaK10UPyIKSNpfAMraqnGss
drNKHVefon1MpPwZVjJtnSbrwDdibEjqefxmM7BanUmjkOVK7A8uOJh00vTRH+1LAAZaUVZKiRfK
0DhXKq+6AozXA635ZVWAe7f119zuT76lyt15a/lw3moHPM/20vj71Q8hzELH9Fs/8Vr7Ulv8PJAI
QgAtwZPBig1y4+4ZFDDIzHdsJ1cyvctJXwOvwnrE0UuYTHReQtAibVC5mbWWClvjANoDm1Ag7Vj2
ULEHllQNBSU9xet0b3ZgU0QBewDZMu6geVjRAABx/S4lFpZv/rx2QJ8sVtqVvIkexXcN4leq15kM
AGFkIY2+F5h2qurXXU33K9Efq10/hyyA3lnnoOfTMAhiPf8Y3SVdiMkmNDw99sXB5BbbzrTesyVs
MstGpYyVw3GcMqTO69Bu4HS3ONg1nhiEz4fjziVh1cklQeF7f0HNSz27u25tffHa7amedL5X6xUP
CNi1OtsVThWecsmxfZpi7IDcD0XF4TQsY16rqlgDlZrIpNMKJt2neV27CSScDEdZulMNTW3PujZK
N5DO/fwgoOV3HGa8b6XUWy92OF54aHKApCmdrFh0Tcq1nXkORSnfZQtpQLn3rwqb0bpnzbgUVgUU
b5LFKvfMa9dUBwdR5V/btbm4E3BwWSxGJHwa88W2c3sHhjnWz+sKdMxgjxplEZi2aJSOERh8sF5F
ix4ldM5hZ0O2nouZghH2UOOPJZZviL0MCJGXWut5UlY8LYAyPDuToQPfp09nvHGQarmhEIPUJ3d1
5gHuCcILHZsY1FnGgYkyGhXwwpaaZliPz1Aq8xX8OuE68/ECa1C3jlFlFU7nfU2iiOWecPLRc64N
2fPjbYuVwHhQpbCnc/enMV3OxnsGAhGscjFOhbbArQbDCcT6c+3UHwpIONP2fQ+IM0JxCw42oega
NbcAznoZW1Crj2u+OlMm6Ij3IXJne1mDIO9deEHjAWSCdG6t69yhwRnwJpYgtQDxz4HItl4UJLpt
w1QS1IsO1mdG9vvAbouFD4UngivbxkLQl0quPxnb3/gcne1heNfdw3y0R7b3LFDAzxN07Wg+M3u7
NxFwNn+ATknuFWnvq8Z/8Gsrlb0Vey1OoLa9qWXC+9BpN9ZY2scL8bwfVt+WQMmhnwPhKxjdUfm2
hRUB81txkrIl9hYUUbVfcHMsY34KhR+gj32z/Aiahkh9C1XShLUdK6BsAWN5TbZtdY4a5TqQizOo
bOmbG9VIVDhLvDkObAE/U/1SjNFYoAWqGxeQzlBoMp30yM/ONhRr5Kb7ptOmqopKVEXormhc/CeI
KCciHexqANqxNHv19kJ6MGWODTZL5LNNczlGcWd+sMAruFvMYEFnuAaISd4ZLL/Sus07KGjxI3S9
0mDD2meST+6WNLJPBh+qjOudiEDURqq81VBQhzU7vrxuslIVmYQuJte6Bn7sozaFvLPMQMmg0VoP
lXZLgmQAn6dMz3ZOLVk4qPRBmLHiW/xBPAJ40ggLUU0eBCgYUurcyK61s+8fv/+pjwulL8M0HDwg
yIorgPJdh9t/X4Woz2E/MGvP/M4HkdYgwTATpWDNVWDyNhMU3/LHv6kh/3nZ/0lFaZb6a5zxQqwQ
ECxHGCZl62jDlOM/BtflJTVQh/63gNZDl08A8274QCAlOZsuUdKsxTiSfLHmAOzcobARQFb8b/Ur
mutbq1SItukfzedb0lkomnc/kENqKyubqF5hK9G7aetwXg9jiGajMx9VYDuxCPR+M0vrv1brlkRW
v3zUKgpLo8SSDmLpHj06vXWKWRB2UBJ52h7fW31B2cauuwnCeLaa/qJYbSedvwwfTWfhwKxkcP7+
tYZ5xGvfeevntbuN9UhxAkTDR91GYUp7Icrvm00VKfyVFUQrnaz1POeDfY/G2rnfzfQZETRslnB4
ObKwLTrUUPkKF+oj2H3QdmFZoxu8D5hpXi2vSgNN91MwuioTTh+U47KXkUZvMXiW98SBDq7Mb9Kp
MqxcQpsnvsOaq26XcoMS8GxLKR5EpX820sC/2SOcFJ2pC68jK7a4O0oVz6E28sKBSiEaG0kHvMNH
p++euaFeNkAicH0n5+tqvXjb9Mc123irHeWmHe2A9jL2KYJwSduhfQPPZ5+UcPbL2i0BHHeeVgzt
6uTodHLZdSYEdSpLtY/3jYWPQuCsHUij/Bff3pZhTaoIXtXVOSJfZ2XHfXXd7LgZi6UpF1lAKZDo
dw6lNFlUxhyYp/dgCQF1TsitrFa+mSuVAtJVlSCBlxqIHxq5D2Vh6yFYMCK3qLQsjHKfd3/LEew8
R/YE/xLve6GlrfYHriWksq3chtuCxJMY2sves1gesbd2RzZnKptO5RPoA0nh+gUkOZYr3fdn0T4K
pmActykRppyFTMWCYyGycrWMiS/m0rEIDLo9CRGPsgdkooA2u2O2zShXnFO0ol2TMhPw/6u9znng
nc1YnywoN00QZrs95As8FYi1kAK3U7eMRfDHRzcOb+VOmbeDuaXT+BCC85O7yoJuiBnMW8Wj3G+2
VA5V2tod8ldNufI6mfWYquoHmdaT16sa5+Nw4k6UjBJOcJePNVbIRP7ou3gaACz88LwHiBz0s2Of
HPa8s0EbO2/YVe3S771k3i6VAxWw6VLj9qmlXx33or0bEo34as/Wlq3wYxusTnVOEDFB/iJsc/ul
3dK2fhn8B7wWfAwjf12jD3d4wYbYo2AxENEsnWzz84TIk3Q+2ubIGNEsrFQs/CCfNoVE0284rImw
6tQlX/jJeUUtLZA5s+4MeXXpOUCQcqjeKc6rc4Psj97Hy2aHV+luqacCpO98K3ZT3U7JHgWo1Em8
rVO5avITxPsZuvVfaKi8GHr11fWiV3FnvPBKCRhrfW/WNhud6QM1EvQVSIz9GI+gK0b2Ojn3GnvM
FIVxMDxsiN1NIWKH3Q/N11icqFEJUR8KH+ZR5te8wYfq5YHlogskHU5IL5kG5zS15rTDvUKScwjw
LApSrSVIGrbzI3d2OKzeze8+KlfizLYeSPDDRq2ilgsfR3QGJt40T2Z0oV5Tx7IJXsLNLbtquABE
Pod+/7jJptjr4LS0zRLX25wpqLIhKRXcd3vrUMB5t8hXL0R5aLgR+rB7pIPsx8o1J3u8fLP23C53
HP5zz8uoi97bwYHoul6adbrVajsNiRtOqV9FebQucWBU7KMz1imWGU5OLUo+PxnqUwNGBh56t6O7
buJxf17mn9oFs1xMw9uCxbR6PE5tx0VQQMZLaOIFHID9AtqjcqJY3wXWHSNrvHd3wk9XJHd++Twx
z3pNLJMRfaJOOXkXy48Re5vFaxN+hu3nwv+0OD9GG1ET2RUepfcyxDmzdXGDjmMTkGZMxMsF9ffm
LC8bavR2EomYX73FnJsRJ67NcgQl82Vy4ZKQuK7uh3W/zW54FX6sUWEsFsvHpikOqcEi9KOTyD25
ME64f7foOaOfFFnDYccaBjAJ4UnXv1XudGMmLO1A3UdN/3U2xH51guEHaEz4o+OdDvY7j9tXRewL
1BqJ3WKZB6R0ROwZq0D7cVs9mfYrarvKAJmhOJrbuxkswwIeAb5/qhvnFDQ6n8Mn0d7mDgv5uDwQ
OPFL8HpkobgXvcz+VKVYHH+zbYieQs+M5yBYVixh1P4KIMGOYXci1ryhyXNNKoaOXrsZ0nLn7wSV
QCB+RcG1Q3TpZ6RDg00DNzAOqqdVkYvV+XWKZRhiq7hFu+/+ciyULiayHFjFQ3VhqvUBLQT1R8ij
8/ct/B44zhAR/axWnCuhtuvEEBFcuhkwVuAikyGWIED+CowUi5iP6psFLz1i4HdetD37prkTmDb8
FA2jKnpMa4A9r/tPNbFya6PhBWK5uFW2jXVn8fpPLmaddFI51310q9dgt4tlC/RnPfXPmMo+AxEP
f8lGVE/VRK1HCLd+hjyE2mobR7QlnodWiudmvNhr3T99X0Jtb8pWENDZ93Vi8cOrFtWDjR2FOUF/
3oIluklXoC04fkKjFt1G31qSzaJfcKB+zijLp1zsrT5W/eNfG8jSZdyCpmjD5iW0AIHFbODmHB7/
fP9UWfzOo310mi1pVuzmy1/DVsGdbH3v7Dv1mBAdATrz1B8tIcJttoXUqede9fHP90+bYm4sKqFy
OigfvT9FbHMaLCxzA9iQJrrhuICyQJbtjCIXS9k+LV0SshFVruhWOAMwC8Z1ewrmipTIfCHQ2pnh
RbJqwUZjFSjthpfvi1AAlku7Dvdte9GtHl9WLxAQDOqt/P7VtZwo79YowPqNa3Uzvfz38fD/F/D7
X7nv/1n8Ucfk4/HfGfL/f3T4fxkA8q90OKabYnwwBVT9f2fE/+sk0j/fcyH+ntrwz33/gcUxfsH2
MZIG4xUwLwEjo/8TFrdBhIMJD33MtvP+vuofWNzHHFwg5rDwMQ8Fwwf/ZfwC/R/IFSFeSKhLHYI/
ffDfgcUd4mF01L/C4jBD3WPeLv4uDP5GD8by/tv4BeWMkZylrwqnDU+I7JwnjcZO3m18L5zePo/I
0+IvypyqWpcCKcEumMvouZ5p2nnoc1aSU+MWsA8RxTFw3taEDyqxhVP40L/qEOahyiqJZCtCfVMH
e9qWZVVFONTV+YAXIb2WPABuh855i06rvxds7tCAdKVuEHslYzEnWjWQ2WQ+R8gLrcHp+D+RexEM
qrQMknnBdVv6MyT5/EitHZE3d9kvXm+y37YF28x3iqZ10jGQKEbCE76tnEbhyZ6OxNV+hmf2k6/R
qbcRVca7PV7JgIyUXCW8bpPZsoH7gjT9CDkCV0kEeXBTvnXIrsF4ssi17VmBURIVr3JTd2WLz4pB
V/x+D4ydXEuU7grpUvqI6ne3KoS4Q5GE2hHsA4JLpjHmjQPUxwaA1F+O+wMfyI//C43HMjSD0nt8
sDNeQSe6kpktx6d6tmZ8AdCGj5ujxzRWVagVjAhusuHmGmHNHS30ArNs3Uimtu3WofAKOSLkSDIa
xOOOFO6Rcma9f+q5PiskmteW5FjPiqaJypE+U+ZkyOmdaknTIbhpRPs6rKbVvJ2P0DdmXOS2XxU6
vNF1PQUeK3ok3iyGbxeBnk25FxctRAA4Ck41hDmItZRlZIGa5UWQqgxy83g4E36/mCOF7eEpkPUv
+5uFpNLxBIPmpYWSn08wYoPg1Hfd+Uhwz7NzwQNEATts8KxFXA22i27tMyN9oUb34oVu0ZqChNDq
KzsdzAdGTOQKvphl1BnxrXwDwuLZW8K8GUledjquXyp8CQECnwJCFyT67S6AiDJNaKLbHMG+xEGV
5XmnwJVnCxonQcipCdEWO07hIezUIkPFEHgyDTvVyAF6BF8BBRoFW0rKnDsnx5oyF2HeFkmn8AjK
BVYhEbFrIoTKEPTFnwYo+rewHiHOoLBBXBduPSTFJtsRnvWO2Hx/6eEMHcdIMMPylw6y6V0Jgq8g
SAj2cKtg7u7grim/wmA8H5+QsyPvO9Hr8fPxNUX4mgiSiJikwI6YMJRHTb3L8Uoqi+ZmGi8YhJFp
3j5uJD1ydMeX5W0A1I+AWRScwhBxMY5HUbm6eWlgVVkHb71hOCyQJ9XTHw5aYyH4YBCO63dRjio6
bfgiA0siYw15RVqFsEE/QsQ8jrsjFV7h2KQwFfrm7bjb8cTHf8MRBq5FtuvzgATmceTuSGAeh8Zx
WByP5ICj5NzHM375wK9HPCGm48BJlImKViwrUaGxxCwAidfez9GFfHmdNwH+QOdgL9HjMA3nyAzo
2B8MEBKIiciXL7gP4mGPyrYweuC4hLcbdCYfWfsQ3fNe4+AZ2t8EnfXf138/XmXVKGO6WECS/r5X
tOCuf181blVMDQLjgY+LzH7DwnImVfe/rvfob2ljeIbUIx7egllA1HSaJ/k8+915Vs5jyOYZXeG0
xI0bvIUbUs/IlrKq1RDlxH2oB9xngPTZYGFunCpVcCrQKtAbNGek4UGCJw6iZ/HY6V8N6CnMKBAZ
EPhT46Nz6ghOF+ncXLPcnHF/mBeGZn1YHyk6PRAOkEFv88yuFDNkhqlx0ZFAo3eXNp6jRmH4xmKf
WgwEcEOMQFGDi6kfixcjijcjN4rKvyA885hPIK/Zz4uPqSPEilrYIu/UiOrUQGcDR7skYodPyzHk
ZKui336PuB9E2KTuLEhdHvkiFSLucvIABsPumtzmQnyfp7MBdjsPRaBl2dTIUe8rEHXnwsHYH5et
exVvEY2PMzYK5PlYt6a6gVMSiZL6UOIMzdkcxn6/gSqyC40k7bBi+yJYXWVfME+dzWQD7V+SI7wP
VQxjCvyT7UJHxXkI8vZ0pPelLU8hHE+rPbuuOB83Rf1XuJVz2RwXdpKLFSw4oZ6Nvs8QDXn/ONS3
SACysIoj3LrbiG83uiBWGQwBYuoI0SpRHvHWocXGeIR6sSE35W7b5fFCENAshgDnr6LXfrHSYflq
BUkcxN6PKQLHNAEa3jnVnh33m3z/5PT75Xht7YawPx6ftD9d5qUV9sza+fuV7TiFSAtZADQMeN3y
mGBBcRZyhGQxIGRXe64hYA/707GzfF+LPCrb5rTmqG27G1lMdiRpj7Uex8qF+8k8zJmpsfyB6f2+
B/b24xNA63nxbSs7Polw0sneOvExQqRr3XRdfx0DNGyQNrta72jIX/eIPKxwkdTYfLlk/Rp5i1wD
mGzIh12y786PXgOqCleSbKRLa0v8YFCHh6P6XyrQxfNCbmJdk2Vvfu9gWpK+zYLwHUFasGyIHjGk
SZCv/2pC9eK2VZ1YcGt9T717unUTd0YGtQLaU7vn1ofwPvGpiRfkzGnlPrq9hhNRZUsE9cZ2WIpO
dJ/kTfLwCnFjX5I2Mnei1XcWWF9QNsDpjBejNTj7c3DWAtxkN4i06bYUErcX192CATadOyIvv5dV
YlwZYXiVoYkXzOnksA+/5zc0SyOO3lgy+lPDL+KueR2c4aHR0+eONmqpHCQngANZoINjhgVlo5+1
h5ADtqCwZd9r9RGxPg7PI9R8fBcrjsQjld2uXSl8UaJmReYFxwDW7yM87GFcgSNxXxc2sj8nPVly
knrp0OTr+KRSxJgQFApX0F1Qdmq8zWPmgnZp3rcRiPc2XTdMIsG+UpkywNbeVEsurQeEeMlvBN/j
YyzD7PHv86BTsLMcVJK6/N5ksdU7lH3vUNL3shoWvAppGmI+1erk/xzGx9l3jIio+78j/1aFrQfb
Ygfj1R2O+HdawZdbO+SVXQoV7kjP0Bw49IOPyrH64181qsrdZ7/gPN57yLdsE7QsQtbfIZc/Mbjs
pQF8tA7rXxh29BfIW6g1u/4QTraTH5Dz353V/h0s9u9wmf8CmKW65s9E9E/pDn/femZPE8Cu4yko
mTFnBXIgFPnOikM6PD65VpSDVy8btN94bfKnWOY8BGL1fYGP13E8N9kRZarBpXjy5uj5der051SH
r75VqN59N330pIdLta3vkane/HTA9cdv1jaWmIuSHZeOzQVTBp50Kz9mm70pl394DKSZhaFrPrsR
OX8/v6TsF2a95auqTmrYvvRWvW2SvXbwzk1TpR5+P17CbPMPKxxv3oixNXj4RTYfLdvf1UDu0SkA
H/o0Y/tuzdHz8VRxg5dDwDRUdDgft/MEhqy4FqDmFdPVRLs/Mz5AnjYCri5GVGE4GETJaT7XC5Qm
Et1JnAej093x+d0FHhR3yIQniwUjoaNRlcDnuWtthrLWRdStI58mxLbg7RPmsrXTSTUYnDOK6C5A
7BsTrryUz877JjCUadjbmC7qp71g91nb9ZF8YGKGjnk/0gSZsDZ2ogpvEqaAo/XPbtxxIhIG1RQg
pY+3EzZ6jKMa1Cv8IND8MzQ0F2y9sjD8wxg7JyQ8+z3qWi4/luAFqNUrxgk8+e2aeBuOhnGqYU/1
YUltTEpBpOp1qejvwG8AUATjIxkB9sJNPeMszOZdPvYrYvEC3O3avVrgrFob3JmzVRigwwReXGAe
IPe/rzb5JD377R0T42boarzdz66AFW1F44aV3Icor3Kidg9NoP7Z1zyTSBFeMEuuizfm/OY+e3BW
iCM9l+/tCOWO9BIOR/ezm50qJlXlnDx/LmEBlg43d+Og2qSX86WaJ0A42/jlSfiKkomLQT86NtVD
iAl6mzT3YbTjeaw6dpv9fmr3F1WPJ3qjdvjQYtIbV+0rdTGFo4bPM2II2HGc81Bo+IUYCOQacUYx
CfEZMj/R/vNscNW8j3ijEpWHpvMlWMM1hbjcoROPRzw34ib7K0p55ID6dYin3aFFNM73E+aq2b7M
jBQISxnfpBbBGMGZvyge5qP2n6gnHzFjbYvpbouE1PVfcnWbGCNs0dQxzGcSu49U0DHmEMNrzAgg
iA5jvEv101iBPm1dskxVrpBoiSuG9bRunQ9i4OBUANDk1kJXrnqadzyMYd6KWEjMNZsaW6AIVxjJ
h9kue8OTVegy7Cv0v7ABTI9NWoSPwdj+5eKEb4ju8+M6Zllx61c3QvgvbTBXwmn0zzpqIcxSc0XY
zVF54ATPapoRPkARbbm2hLuIxqGW9Qvz2iHBfEQAQ6o5c2G9f2GM3i9Vi88OCA8Rj1aDqk2baEo6
akWZmSPQMgGqcBdB03jt2XEWLOwkJwRinfZghOn6CY7nvNp7h63hdoxoVBSzxTbaPvFlLvweBxe1
JfTVSHPEh/h5DeWXmq3rFqr7gQ3PwQ6zjQXklbl+5lEUp6aH0gpcH59ZiMWkv5qGjGkzrRikpPBF
ueBWYh+zZc6TuHNqgeCGkXVKtv4BoOGvIcKutjt2OYg63r0alNUYPFocSrQTqDfmDU92v3qQTsEn
hdUj/K9j7lGbUsigAW/vV70jF2uHT1EzYJyMo+/Ux7IQN6ncBcDiwu+9IJG7N15dvUQYTYRPx8K3
Ei9su0XBaF8ltNFNTnO6UiDfnjNi9275L+rLQgg/SlzuLRAH4dQjfzaYAPXr0lkYieQ98Aiz23gF
UYN5+9fo3rd7BNmCMmC3dHseGxYcRM4US8+CvQBlmnp30rOBAdsUNUdwXbQdgnfbUPTQzSRBeN2o
Suau+txwKGEkC4y7xcnm5mmNnL98n65pLzqdI7R1ayN5w/xMjSBdx7O6qZpkJPvhKCMWRTZxClHJ
FBCXu8StDVw0L8RED9BLYnZeG+38tj2VuKxr06Vnd9yfutOqMEhTNzpptRaZ2LoVFZ8vAQvYqC9H
xAUmTGxsArTM4ktE7BwiaheM4Wms/JxiXM2hDwz/wd55LclxZVn2i7zMtXgNlZGRmZAEAfDFDSRA
11r7H813zI/N2sFCFdnd1dZlY2M2D3ggExmRoTzc7z1i73XoxNhfuPSvvdJk4KBmmh6jNKUVgiM3
tJ4cd3/Ad/ZgdBRl5uZGhxrNEEG/TxsFsZDqCXq8bgf6diXojNEL6WaVFwynP/iWfVSS4e+gZUg6
ir59BIOJ3BeIFIQfzn38f/SSpZfcbhOkKk7va+DPJ5/L7pzNM9vydtuIsiay6YyITJUw/czXW1LT
hkUXRfvVG+NjStZgtsGjTfLcEE/rd9XCFjayYnGJy9AsQYkR8ikDBpUMGAbhHNWI03I4J4ZqRqNq
YChTKNQ1c3RV1QEg3NlBO5ntxPzxiuYNQiuPS93yVorUE5Xn1X4vVNTEta2XVqErJIRsI33A4NoX
w3mc3+pP7u/d98COJtc1OGPwfdDNIwgffUwV6vQiQ4bUJKHcBBKurcMHSuqHPfBO7IA3fQCVylTk
0u+SvqQ9Ys3pospITQ1sK+JDiX62IOsZUG7p9n0NnxMMblH0ou9VJcs/im3bpWktDPLQ+ChI6hto
9sefM/SVuCceVODTIYFQ++h6MPcoHdrcHkQBBRDnvAbVi7lEVx0Sp1xvJNUPHUnjTIojnBWirKcE
uVpLVSJJo5Pbf5zJlb6TrgyLvC+ejm5lAfeJrrk/I0cjXgtoaFAGmwMODiWvFvgYCN9L/DFpqHx0
kt6Wj7g38E3YT+LAbaDEyoAXNdF1BJTaKOyIF0UL9FIk5WNP+1PAp7iaLy1pebRQ5EGBrcfu1suC
AkX/FOxJ2KnJRlM9VI8IdB6YzHIRpazuUpJTAEvBp9zfHmo7B0jwsibzWRirgCLF92dIveoWAn3S
o1NqgTHoKN1WQJ8K8RQUjgXUzoHrg9IlzYv72bs5LdXb6nEn68NLfdap5D0a3XDVAQ1i8wnhysO/
3/r4l0Cbv/Q1/m8aJP8f9j5wsLt39NC/bn38l3icfzzu722PyNRsMgjW9ncSzp/bHoET6VXsKEA8
6jFt5Hvbg7mAyGhDZpwHnhjTf2p7uH+zPd/mrtC24OjA4/nOB/oL6Ajc9t9//zN1muEmf+160HWJ
Ist06KzAOVd/5q+InGHcvZR2Yf1gZ85nIw7ZwdA05kn4aFvU4sI0tbBsGxi69501fAAuMPu/reZs
HTPXeYBx+DHYa3qMpVM91L2LzZdYf97ihaqX/WGcUE6FeXgbR+f9moDf3VXf3Rr3mCNEauFtHMKg
88/TWMTPyM9e26bz1Q7hV4QJQoECIZ1T2NyCzzD4I50d2DBck4JSQa3a+7ym03l13HNUVceGi8mn
eByOOG+y9bwRq2uLyri4VP/1l+o8ru8DSG9lZTy2y3pruMgzruRTRbm3S4PniBXBy3G1IbHaS7a1
6RbCGJzr+sWxkHCzPelPtOtpO9NLqa4fzAcXLbvK1rqrQBmL7UgcZuDh15Crn9oeeDfvEgFAu28t
tFSaHRhY+yqpi5MPi6TdjJPKzBbuxRLV5RzEDyYYDoHKcCRe4Zr5WDr2m0oLAjBO1OU7hI6DFV+n
aTwv4cFy3+/zeNHOMlaojTPejEvpDgBkvL9k/DNx+WfvUA9KyCiRFFOd020mGu0E2J0aAWpXrA77
X+s9NOAvKAeE7W2e03OcURCjm+L153ArLtpyEx8IJ40kywpZkEC6wetoUWsNHpi0/HnJH7uN1+oI
ofIWyHL6iLz9whEzymd1F6LWvHpJw7ZNl4xvVsX40sSMy336tvWc+u9e8ecIppQRdexL279Q3c4K
RDP7fm84eG1MLyWlNMnZUvNdKQrxiW3MqHlJQQruznMpFzB5iAOVZeHMSF0acXz+jQBUUUfO79r0
+hGqpt099SaNFboJE06GlP3L+DjjnlTbTl2kIm2f9ObsKrkfWZSJ16KnzrdW5975WYdOYc0O1bKH
2p5SwE3mB70lv4IsuqOaMtJnVVgNh/3X/bDOEcJwzjI6WRXG36BH+B7Et/yk7ovYsVOB55hSv1C7
KjiWFCK59p6Fih0B8bV0BbwejrMbcNB/HyP7qDqV6lX6jwL8y+DY54pyh6qsFgGxn54JYm9cU1fB
RFXS6vhZV+6zSl7Zy9RT4g2bW8D3ba7BpcRRGefbbSRwUiHSCFF1A8fgAqIl2a/LVaBfFWwFtFWX
QRBhVTlT8Jj3FluxXRKENX6AV9G9BUaKbG0lM5gH42uRozDp3zdV8MEw3J+AVniUhVAN+977Ps2c
h94OKdvzDZoL0J9wO5d5Tp6XBgefwNfEV4ZcFfXe6LxzA6pKY1xdIgP/cd2TXbVzewg7Kg5laLzK
dis+ZEva4bZNrh46tA4mKie9/diBvFxG4r8dJzTOsfVLlHSndgke4VKf18KNERntCwXL4DBjcDvu
TtwhAUu+zEX05I/u095Gr8s5609ZAJWBeR/vonHmlLP1nI9hXL1YcWld8Yg+Vu62H6Z8/NiFLcql
IT2tCyq4hQgH8UqDBHJLTySYySmeHAIIUiDo1wfXNH9qEh8vVuy/8cZ39W6Mx4a19ER5my5AaDwu
O8q9VLZr5FVuf3Trvj7NR6P3v1oxifu+9vWzZx6XkHpeyZqc5DVVfKYJzKyx9vYJvPU7w41+DcIs
pHWZaUnwp8viLIRAeXEJQnc6GlHsHZH002S0qWDT5tjzBWhnu5wds/mZJJpkJs1+jvMpPa5Rt1Mo
elNTPI+pgQuR6HFyIu5gvQVE+tlt4muJalgxpWJPPw0veWU+TdSg/e26ZzYe6PB6j//xpmvBWzjL
hVct2v1S09PNHioH64ZBF/eIYAH91ZCimKSJsBa3dLKq47ZMD9VCMcou99/3jY4fK6rwjindS58e
pxCPkdU8DgGZeUZCl/4uqmNFS7alQqt6L06+21vDFrq5voi8Kp4km+pjQL/N21vOOVRdHpJW/Cn0
aR4EahWktqfxpxCWgPzBHdZr633etwxWKXEnGs0tgcBJiBiROa1kTSJG1jR6+yZgU/ya19Fj58Ms
ZaNSY2UgolQjw6d6QkfhKpRkxjmWfTb39cpoiQefdAvCyINIrIkVoWGDBkXWhmZGNUNSfdZY3DCs
Onc8pR53f2/0j+L9W9n4Jxsvdq5lyMMFAq/yDsfs6+tgI2Xk9WHpAhN4bIrlXEAB1tueAAYnPj6p
kMkNwXZH/qrgLcirz8+curM+h2vWT0NAjbBHqch7FzvWogWa+RTdmk/wkgen5pnIHmi5RqQB64qw
0neOOoYYHo9W+q2kE6+vbiIPSK0QA/PwIPjsArjbKpyzNkuXzosRYpNHPkFrv6Mps9JcElZXJ9EG
6XclfZvIY8IOiWn561qvNwqI5yDx7ylcuCzHuX0uO8wR/i/dDvnTYovheOj59bM0g8+Vjo+gwhHV
e97PwDNtnXOat886w7SH6zM6Mfu4T5dfP5fhtHEMPJptDrtYQsrpTSQ3fPX+jD9OX7ruvH+mnuSq
yS/4MqeFnZIzdFn2h9z842zVoXCQL+i2DHnDWP4Wo/eybHAEkM5q9zwuyFkAnur4YV5/GKPmEuOT
HPdT7H5p0/zxRzrxh+bpv5wF/p/kUITx/zqfOHzJ/9P46j9JqXjsP6VUkeUGNj6/wLFd+z9IqQIL
IqeNgN2xbICX31MKjxk3QUCQ7/qUf4Fs/hO76f4t9CNAnIw5Yfyr61v/TkoBqvM/pxQYA3g2ZsVG
UDkFeP3THJt9Zj8z56l9IIMA47TG77M47o7lCqCedQpLiH2dyoYCYHyZZsHS6xEzU/ElT2EFtfE6
IVSezcNuf2hgAMd4cbF9fQAv9B5O/ddhDz+v4/47fTPcx2hXuW1fq191W1r0rzY0+2von+EwPffl
9IvuUxTXIEw/MEcjqocDBGHK/MXVblEvgILc0TRREJ8ayRuGs4fVMC7SX8YSccL9xrrmXwHmWTBy
bAeH4pUQAchEbEQSTdm+masShD3PsYBFcjL76/0Rc4/jack+goUBrLyjW98GuFufBrBQB7MqTXBH
vAM7GR673PkpslE1lKHNe/PRB2tCTyg7Japz/RntelSXunsKx3dIYK6uXbMDJe9DPV/a8h7Xyfx5
I0i9v+vKx6nlz+PPaTAR2TufAygdmT77/a2uFLkOXhX/XlC5zid0ExteU+kxtnRFUYtWPe9+ur/0
/VXHcQZwh7DNNrbfgsM4tCNRCgfv/ifAGUbU4q/D4RmOxM2t3ph015XJIOthZgtObwoniox1m7Ic
heNzT65B3WXMoNhbL0FU3FU/c/uZOv/DLuo4LR3lZnp05NXEG9DJEQN9f4ZmSC6OcY/t76nbzrpW
uAflIHcNEbH3PR30tkswmfdgfl1wm84hYjqDpi6NUd5IHjhPLbtWthI7xw44J+DmH2OKSh3FJemq
pH+S9qql+DSx+xQUo0KKUh7FqZ0i1V2iw16i6R5q+Hv9x5SSlhQ+KSUul1LX/S5KX9JN0BKC5jLf
SkEOc5IEyY0rGyqL/zgR/mcU8Zpp/VqRJk47Wocd4xC3Y5C/vEn6x47YR/MgRPjX9ALNClAbV3KH
hiqft7+4qgz7tGe5mTbEw7BStUIE000kYjF1Q26v/fEy5oAvpV+sbjuav9pBtUEZUb+blBWpVx94
Nb6j/aokwQRMPlGGVPdXiHERxpUwKHHYgrNB8bKgiKkWuW6emG5CiVOyJaUU6p4r67irGiiJ6k82
+71LoVSiB4h/90PSUUjVi2xEgC4F1pRCa4U2gzbgtUTQp0MilHnuweYnQG8o1OpQphRucweppgq5
FHR78pOSAu9KoVdt6ozCr15ab8eiIKzffQrE8unMFIxJoYr1pvfukenop6Ra+piaUpFTdHZP2/ze
gLenbyDWjIVpvXFIL9h5jELSwfXeS9dIiiIijWafV5ikmGYLrGPPhJ5sImYjClNsBNIaDN6VTuLl
zr3n5pBZTVuM7JoBCrpdYZRCO32v+8x33phPEgKsSOHCLjkGO2smJRI9vvpskBr3pM0alRBCqr+r
cCAfVpT7Hcr+ler/aJe4Js+b+gKDOgSVegXFvWvQNfhO0CeiparwWMWvHPUYLJoNOU0HupYfIqdo
Tj3xIkvpdNvMrjpG6lV4NC18dS9G9TEydTQy9TYydTk4GIxeiV969T/mOvh5sxyHoR/mz40FOgBQ
Q4nTewPpuKC8jbf2sO6zf6ro/h1H2ns3m8Tc3hEvxL3++toZ8RN98ewS5KQ8ADQCuInNN3Nk7s2C
UqtB+peCKTkmo3soehd/TP2z5yb70c+Q+uSWSR2AYm/d4jdK7fkT+6N3jFxiNHR3Mclcjf9zWuks
DfAWsCp8ph7inJy2Mg9JPX3aS2D/LpSjdrGx2GDJMeU/GnAbGKP5qbYIuOu9/Nj64S3dRbcQsXGh
2TZPqFNc13y9CW2eYsE6xv3HxNw/JIa5XOOizsHzgLDvFuvrlPQfK7Ymzkb0BdUCWbFMvpXF2hwB
bdu3evCvo1BtidOhn1MvmCiPXTR4N5suDfzAOyCy5qzr9gO2aCLhocDo4z6NtFKyNt8PazZxl8HQ
ljCxkLAxm8szzvOGmZWeDntfxF12QrPV30DaIocbkuSYsU5nlcWV5ZrdoTdgrPkOygFunobpc1Ah
INq0ufjcvQaM5hiyd4GHLuB+S+Ng4kmT8qny7VuPldvrhg/3ZwHw8iV7nbxuF3LEV9g030yWa763
zJTvp16S62T2SKbyz/TiQPNRjZzXznzt2/UnP3J6Fk+jOpvbc7dUvxdRZkHEQfq5WCUjrNpvhFT1
0ShbDN1kwP1p6eDggIc5lkqQq+rU5OHnXokzWxgNUjM57UmBONB7h3XzjVsl/pkA7adJ6XdAHg7w
7ZZVRnLqDZFbzPZhVtK+KH3PkEv5Icd7JLOvuGYOsTU9tt5oXalQvDDUyEpQJcVUBaDmvCPyMdXD
7U9zbbz2qCBMVBIKKgqbSguTigwZ1YZFZYdFBQiMx+eGikRIZYKz6evUVz+tngekYivf/gjg/4cB
/H0KJaHuvw7g33wb//f/+seU2D9C9++P+mfobrleYPpW4AceZgOi+u/IfOtvXO6hx+npeBFX5D9D
9/+GmO/9LXQCzBQRxNgIZpvz74TuFj2Jv8bumCCQY5pA+x2HJ7NNxfZ/it3ZwRuv7sP2YQmM4tS2
xVNYE6X2mXsAUoGutAu+jHOBwADxgift6YoIdZYatUCWSvHgiEG8wJY8IiifPwLsKA6TtKxJBtCg
f7cuS3vsHdANVkgUso7Dgz0N5L7TmyZ61VW/WjWj+HxaBsS+qG2W5NibwG3Mwfm5oWDzmJp2ffKM
6iUEHeblQ0eAW1HmLNM3drai/A2RtDIzKo363/ZgfT+F5huDIT5QCzDe2c7rLpopTdqsrAn+yg60
UNiPxcFK2vd5bFYIU5LL4FfvfZwih9l3Xxe+311QjzHjZVgZ0vQDKfoDKfoDKfoHj3T8J5r0B1L0
B1L0B1L0B1L0B1L0B1L0B1LU/YEU/YEUPf5Aiu4/kKI/kKLF9AMp+gMp+gMp+gMp+gMp+v8YKWoO
UBQ2v2hPYLQOGR5Rw+1vDp7RFO8oDPfiU4ybdMZV2uMuxdOLcPS1/m7CexriQbXxoiLVehnxppp4
VG28qjOe1RLv6oqHteH3Gk/rgrcVOcmlwusK7+JXB+/rggd2wAtr44nVS43yyOKVtfHM9tmTnj7D
SQvI9tFY148dhjvsyNyq35r+acaDW+NRRDc84MyFw/BZb2GWYxfnroODd8HJ6+HoTTO8vgEeX4xv
F73+/QYjWSEtRpe3Ab7gHH/wIKNwe3JxDW+4hwdcxGP8LpIFucJdPMhljNvYYmTEPP0OouErNtCv
K8bPzf2lsM7G1n66/3WBc1mvneJkLnE03z+ynMWyOtt4nnO8z3oJuYrsF4PJ6jiG8EgHeKX7GgTF
AlET5E8z9fi/m7PNQMDYgHsQo4AT/wC1I3pluW6EvpESDY0ePBsNa3lV49se6fRX+Lglf5OuTD1e
yfrM9rHA9V3i/hZkR7gbKa9zozxkzbcApshb+bZ83OPG/Cg12oKn3MNbLgVjFCIdQwFe0mycU0hq
6Od3I9LMEbq47wC+N7zbFt+6idOvxXdp4mcPtvju2hKnJMXvfueU4H+XblyWJSkxJeeUo0lmJ4GI
ZPIJbeTYPLZMu+et/2zX+9sggoAR47vPKw93QdxfMr/77NjtmxyHfoNTv8KxDxxvlIGf0TcvXp5+
3r2Z8edqou49jtrjjPM/FALAsrf1kP6BBWCwDZyARsAAD3JABEGg52MmTOZLatACiFBfZbAG6hzo
wAnj6LNjlS8OM6ZRR+7OjMk1Tc4WvAI3sTmn8sdBIINMSAMsibcAxgEMfMYAxNbRg34QQ0GwhENg
/sRPG3wExkD1h7LIT2NvP8zdpzY/b8IpUDf96nXb0W6Ahgi4gCibdqSPymJufumsGga2DZwBpqtT
uL/Uc31cWvohvUAOVW9+SeLiixWspzry31hF/WGD/LBDgMghQSzrbyVcCDmFNjgRAbwIfRce/IgJ
joScQ5LtDzYSciQXMmONcCcAvZvosxmAx8AGFBL0FScoFUzXi2BWuEhb9Aj5s7od9VMPy2gH+3bI
4V24yNB1bw0HQ5JeJ3eYhckgxb+fxkaAwgV+hpP/ukPTwHbwZKK2NaFs4GC7yqGQwhge69fS0kuB
LwOBY7ioir90c3JeDP8Zdfcd6yN3mpPbj9vd2SC0k/BUDvQPwaX0/LoOHGZnwAjZOBOBU1wkMJbM
U0dCR0DvTFY81h+EKVBHYmSiFhQSXX16bxZ0EjodzEe99Aaj+XAIZNbGsBQUIuiRZJrUG9GfwrTE
m8xwARgoKyyUASaKXFkNjJSIq4Fv+hRhr5VyM8YKF8BUucs5pQkJoa1II7JCX1mw2zOJ5bHH4Zdv
1pNXL9c05drlttbvHux6/mHx+svw83+Jt2MceITc/r/r6L6dvo37l3L8Vn+pk+bPbLx/PPi7z4vu
rR0Cr/NRZrr+f5iFjozF+kfH90+NXTSZlgVj0zTdkIVP3eDvo9Ddv3mWafMO7dCOcIL9W3S7+zP9
GW6HzYs+sYe2E3EFZnT6xH/p69r71A8t8wUf5GEVr66d3bO4bhVmXhk+e+cPt5FMnI6HjVS65WG5
eoN5WKzggI7+SRQ3UfC+24pkLTXAK5gz9lO4arLlGBDwdeUuqPXM/ZdyBfiKW8rCI5kx/FS2KKG3
5N2S8i6v4lsWPm31b37VI4Pq+Is/ZH9JyPgHhIHy7+iRegbPXg85w5XlqGox52ip2JBACf1l1m+Q
n5ys32wLBxabqGBw0g2aFUsau5L0gk7JaKEapDIvr6kxAaajjl002dhJI/OG+ey8+Zd+wt9tgJ5r
AMZ6TFcMmZ+FnjCJWAIwDM3Yftzi/vYkMzTMnvF4y0mfWRZq6RvvyDfePtrHJx2AIhmPAbJEb8Dv
gxe1qN931crUpfYpHtpHB+V9VCGhmzERGRFDCdCFVziP1wch2SYcrbpbukdZ4eRPK3EqyYPUJ186
hEzaxhl9zUCjB2Nwz9myXWcGocg2rZ+eyxzc6NWQp4CaRFeLrrL/ytMdpKybWL+klpT9iRnTLFwP
Yd0+YuY4D8GT/EuoUdn8WPM53vqrpuV4sCSuzODQbXW2Xq0IIlQPnRfgkgsLiZVW4no87U8SsEuh
1kF8tmTmY+xs370a1/LFY9qXbLgSr8kXsG75o4c1ypa34WvjdMeqfE4QzLUzpj/sgw4/oXwB8DGf
ZNlYkG3684NXBcyeRRHYEz0GLO4+lCuElXUBzyK1MZxXGlCI2wEFobtetSH0RnnT9pXynyajDdAA
x/3JWxCOcTbrg8q6J1SdE9SPEor23h+kOANLD0NW+s7DtxhcCue1dhSvwY3YWIy4/I1J4bCNk+d1
WM4JQsfOaKAaG8Do+iOfxolfy14oh703Zw/pgDdsA7OV7reGM0OaVZ1vAaMOHLR7uO/0jevLUnBn
7h1j6t6NVYZYCw0hW72cM/Iu6G3o33MzXrqrtp8CV4YuWjfH67hHj+tq3t3duKoOpTMec540ARU9
YTnmuXVZycWmy0xWSXnfiip/1lUVZlilID3IdSP3vV7cB22O+/KgF5Z15252T+Biei/acPWeZgsM
Dc66rrlpb9+D+e6fu8ednCjMtw5jBMDmS5m2SFR57QbRJSequJqD395qAF7y5OlZQsN6WgH+MMjH
YnZO+pNfMEM7PQvSp+su8dqbFheB+3R96hV1Xeqkj6Ui3l/ZeX1h0rTwfvoC5HzUJXh3b3KyVyxC
Wnz0BdhmjoHosIEeGcfwUebOymYUWbD9g3zA9EEcSt+cHOuMxbFqVtzZb8x2u7ps+EM0XzLgkE3c
XHrrnWTELrYMcfpk5pM9zrCC69BaTzWuIlnmmhQuGVcQc/pCsOZxAkEE1TAGlXYEZMY1tdv7k4sw
OZ68O5wxC8PPzN+4CefmMqMzZ4j1zDDE3EAtTfDguB8Y1YWOsXhUqC56o1iSsgXuhsbvfppjhxQB
0FnBVSXOaUKchN5UImF/nNCaf0uZFCk+Wtd/6mdksLhi+MzM8gHBxgmIyO2aofXMtzufUq/jdvAo
0UwzXhM4i0byMacRL4ruE+CqqjfgbqQWPNzDQpZnFug/BMH5q2TNv3rL8DAs47Nhvso253Po7l+H
tcoONRO0cpAayN2ue6qZPPG3KsrfTh3K0C4rgtsYD8Gt1/9MKOjiufDP+z1Z47xisObAwqiZcVtc
AuOKj+gx/zB5oo/eivGkqFIk03u4h50tMRliBKJFgWyFIQ5zY1a8GUAANdV8Q/DNelRbT+hmLyIx
ctJfGTR4ZojMvMRXfdnic1pYgmT1XONf23Q7iX8hsti85hgdBuMB6tqCIHkv5zOYDzfcH6eQryRm
I8n867TckBxeZNIs21gK8LvmevCwzQJXSJaPaYMFETDlRu4nLfIOfcBEm5WZV626Bk4ygQgaF747
+wkmwYtWVq3M8M3tcTjJTSamWMPcHRzVd7zYaD5VzCvwWMBEAevy8BGV5lmYPJnNuuglJVVeYD3o
XTLS/FEeVtH9jKC4mq+l2a6wM0uvPdT9k5+dW9I8s2JIo2/aKXqv5P2W7m8WY2KOYD481VH4PgUS
enHnA1NDABxFBhJnEJv9CKsoQzmNPn8Bfq+Qesybl/JsMIhKdjz5o3f4rG6YQQQfD1EiFikDDVbI
aMN2M1pcywsgI36Xu08eszBKH+SX2jN2dy5QOfPqlzx9P+blsSMK4FXCJIYFw30jSXOLtaGB3UHw
sFmvcF6eZX8ruUk3axuSbtvfYXkQ7+t3i0UDkET4Tl/CFKDE5w9Ehmjm8JFxXG1TX4RcE41CW2LL
SiZghL4b/RlQxmv9qjYZUsPQT7TlfYC3DrkvK3RRwsUYeoShdfFgQueZapisC2Av8tz1C1cWwN6t
Y7VmT3Jmh2mvG6Q5L4rPYdQxQnmZzk4D/iNf0OsNeQ5LM5bc+DlKPI996LducxkmZmD2WKZ6ehPY
UDQLaHX52v5sTYiNe3x4/cRR9oK31eJ/7dwkPSzp8C4qjHdb3AdcGgwT6wG28k4ZvLN2j1uTv2Ee
WgWXC6g/ZtYTg1GQKyOSxdlesBcOWHL97RjaJbTOCndMaEMyXuBl7jZDCfIZGjEjOPGx+Xhbjjj2
6hHjszWnb8L9FUOAP3kpI/oY/v22cfHapzYw0IGS1LkaY7LvwmN2xRgyrbGcfio3aPBD89l008O8
208DGX7hri+hEZO2rfZ2sMZ3o9NSJ6G8gLOCmXRZ9G0fDSYMsl4QzYWPziytZFSmz0XufJuGpjtl
Az5Un5luoZ293UYoQbFpbUDvtrNjD6cIKvrbjAABuvb+Esbhii8J5L/12PLFUzqxiGGc8pOcqfLx
KbZxs+iE8h3xtMpB3lnzWTGW6i6dxpuFqpgo1Frcs8Ie7ejavQsWsplAoMJMnV6wdp05CdkAYFqy
6nzPivXvjPUNr8dxBS4GRPNejiq4jQkCgH7A2bL1+ivDMnO4eFwTQ/eQwRf7e16tqkLHbqUIUFHB
bs6Xuc+ex7g+G9E7IQ1+CJP/R8JkAUdcj5zyX+uSz8NvwPDG8stfE9i/P+57AmuScDq+Fbo+M+mV
jP5ZmeyBbFcqKhTJn/JX929uCKgk8jzySzfwgYt8z1+dv0VmpAzbC+wwoNb57wiTI2XCf81fo8C2
4I174Ko9sAXCmPxJl7wP/bg3AnqtSfjiu7Pz5ICfMIPuKdb/tt2Ljx7zUPGvdfPN8R97kNohsAxm
kTkH36/OlHfzo/1LWsA7rDpYUMfJs5iJafyG2eq2VxhvAyf6vfDt8SmwxvFp8NpDYNXTjSpd5kQM
R9zW9KGw1zf+YIoIfTaWHtdJycSc4CMLOqb5sji2WfFuHX37pZtgFQfrLS6Zs7cScVjeioEYphkD
GN/1jbPzBMZ7Y47mF2ZiHKzNeGSYEVOtSMH8/Q7vsJBRH1WfUrgtjpLYSpUHypWUW4mhqsbCdYiU
4SXTOanuIA3sfVQKwZ8CLBEDZSTAVzSv9Kfmzd/h6UT1zpSeN/OleJVnLYvD29AZzhFGsdLtnvS3
yncUE+unImubzCuFQ4K9/MHYMWMX57nfKebWMNi51FkotrB+CQaCVPNgxM5Z+PIcy3aesguqqFiR
TzTbw9hedztD0k0UVrLTEnF8T9qJYntjPImw5fvW0x0XNXd3IJKqDN3QA3oDv8iapsxkABhHRjU6
Dsbl5Mz+8EomQ3E3uoD0n7F8HrN+8ulT4qM6X+AkcSRqpq/Aq9YHU2VBqYEoMPqQA8m24lOFcfLx
pal7DonzuvRbZmDSD0N9mkO5+CfX+Zp2PYNi8nuYbOzV7e61wxQWUur/w573U9Gll5kay2Slv8qa
pjBIh8vYS+yXxrFow4d+C57d9VMN41l3Cf17N8wRIwfQupMVjCKzA2sKLNmXdJszsrLxuqB6T6bn
agnSV/lEmweDZodt23C/YIc9GePThKVbVHplHSlWb4ziwLioD7DJYAQ3MIRP5W8KyVds4spLxLIX
O7zARq7b9O8Ze7nTnizM5ium8851zsJBF5jR74xowVsYvXVNqS71W3PTnX6fYmoBPomtfcberp8e
gZsyJIW6y/Z5ZxclyPhVXss2InQCVlsTISuZUaTca4QfP1fM9T0me8P/pcJyv7TPEQZ8ufjCBFOc
aDE2V31T/DoUl4r9bcNEuJN26hAKhiJ2tLKmGbt/je3fw/7vVS96fuCA5xU4gD5TCyyA3fZh5v3c
6fUcCjv9ZoIW0PELCXE2kAOiqi/0YAQyGUESVABnm09mkmd4EYLXjsuIYpjIBz/OGFjZ5p/3pD8k
qflu25jXFc+/3+91QMcdysn75Fk/6Uaj9XAhpK++TyBwGA83uCWjbMCoOPMDiMLUOYsJr1uz7Hey
zoOfkxrrAzkkkNCqxblOc2g8k31WwK8AMiIFFt5M+UDTvgQEX6VFJarzsVVjWaJOrcNoA+8JOXEX
+1sEK2Uv3q8GpGqebA2mO8Ks4pIS9GyAqi5+miLUIMhvyiTKVyG2x0GAG2Ydjc5PYFnuDxKZQq+c
UzqfJwfWN3U7ft+q8FG/04myJxZZlfM8DHXRUS8jEprFlZtrrgR2U7FkfFxuGSAka4ao5r04NB8S
Cjt8D7BDQxzmRkRuD5tDeJz7GUwhSBcyDZRzyhlYu9YjMxw5N62Y8pABloZTh7XxFgTLdSjzhy0b
gR/ekflM8z1WLjOMSTFtv37JcK81zKPW7w69D9OGCMe7whDGbGOG3BrvlLELx6PlD/NscQux0CUj
SRPnr0OfJ2WT4otQ8C7nZp1MlzmELm+fzvC5HsPBpuHCfAoOi8jkZU4FgC+0pe4xhbh/Obp2QtCI
V5DFT+DyjcB/qIyzW17kD4368qWk5lnjcRGWTrmekHWiiFhbBrWDnimFJb/ZiMIPUb7c8pHhonQh
7sRnuB8NaYz+7UY22TqzqCmcmCyaEwZt5Yb6eiPwjEpJxK/r4oKB1Out0PxhJsiKa7exouvvcPWc
mQx1vSOtaYtqeWkAmHxfCjQF4p4Cs3tp2dAuVptMRvHWi/1hGeKLcuYk9WnkbLeeK1RmZz1rQ4n5
/so5tLzxU/J1r1NGKPuPyoZ0yrGmXtP4PAbRHXO0h85FxRZnYjZsTgOHGXJY8kMBWpjVoJvdtHko
3+cs9jtNsJbvEigtaGLjJH63sPICMm1TerKYDtCu3JTev56SA6+X06cc2ZA4Og+yBmckZ+Swh4lh
H9t2ZQz33dzcA90iwGZWmjlgvQbXBGqc0ZP2We+GolY6rIelBPTcUlfup4xhgR4TDgsmWzKZsTn0
Njtgagc4ViEE9O5wTfwvEYUUB0JtAIQHnPvwscxYo+P9MBhTfiZn847luzZu45Pv0vN0trdr2XiH
2HVAIEKTjcr10R3iN21qMEoAyjK1fboJL27c/damYGIhN2JcNd6KRS1UtbOmb13n1IYoDLipS5N3
tbH97D9vb8YyeGeaxvtiWz7oviz9uW7cV3oUfeq36Zz8nAfkj2b6pLv1FHp46xdnO+gum+kdatN8
3l8FvMaEDGG18XUDRa6H5KjugVrU4pUKVobH+LqSIamq0m/hMfOMQ8QGpwktWiw1/kLbQFpD+HdJ
2vzrTAnf3Tw6evwZp7bZgVSnxB9l6dFJltt9nWMS9ISvW1dRbnFeYSmDpnrTKikzuM80bMdq7yML
tBG55ERBRDWR3SZMtmvSgsbiu03z9QIQ32Mx31l09G5dWgJqOAx0/00DkFHEOKv9sy6OMYBcSae9
yYCgZ9VZpTOVjnRh3MeyEM/VYXVax0+t8dItzh9NFV3xUBLEqVcHQ7uxSpVRHl3G8nXkfQmZnmhS
2qB6cFw65k1Q7taUAXcyAU9mJy2xFqFltwX0QZqnjIGAA92hcXKep/CBa/moxagDo5GPDnAi5nEC
JcvZLZo/4EOqFupPgKs/2p86LnqD+FFHWUuVFgMtBPd6BmeYZ75WtV/rTNADryTLVSH/Lg6gWKlu
aL1QDgU4JNCQyyUaU30RdAmH81PPvG+mRKtIs3F0xNsRgFPbijaNiXpVsvO9cWFqLUgcZlsSjMFo
puSpnVvxSU3AsbGr63cdY+0cA7XXimoBnIOieSoN+xQxzLFML4wrY3rQJ3/tGGYylxfPsz5YLuWr
0Hafs3h8VXXWfLXIxNOAqYM21e+yDoBp9w8RQWJOB+s4VAz/8IAArqb9OZ2z35ql/xpN71avyQVG
wrJ4tG0Bu+wPxczYzN64FrMLoRne6yHx7C+h85wCZH+1YT/fbRBmTcPCUBftz54JITw2iDM2uiGn
2tu66+hFvxbAE5/WDywI7WnOhuFk1+C1s9fWkHfH0Nmzazv9H/bOY8l1xVi2v3J/AAp4MwVB02ST
7e0E0dvBe4+vf6u4dd6Rzr2KkOYabEPQgbBVmVmZy/g4amQxO4t5Z6CnYNORqddaT1VW3EfefD9F
hChhmhc/jHmHrZOBv0OPm3hojwuGEUnnt01pPbYrIKMZnzQGRG/I0KT9N83PSp87zW9X22OtGmvT
6agRqoTQ5Cbq19s//9LprAa9EUQvGyjAh7ui9XqQapMrv0twyRoK8k76qAHZhsULp5yfNKh/lqJ4
jjPF+i+m8O8x4xrAH3buWIH+a1DhMPyMYcf/NzP+55v/RBY8j2g32+KkuA49/4ks6H8jgZsIN9V2
rpgDbf8ffkUkv+FuhIGQRxybvP1PbEGS3yywBexRmVC2/iMHVMeC8f9naMF1mKCGnzdxabVoBf8Z
WtCUSs00Qxn2YYrP8WDj2G5Zwy5199HaRndusfQ7IIJkuximeUpXozhFeXxsdOViKuVHOmJ7o9P1
+m5c7paqf3X0yvPHZdZ9HLwOyuKQIqo9OVVDdENXAEdXF92N4sAgiSiqhocQTxEtJK/X1guVpEUP
O+hpOHDzvjQRdpkdmcy+YXgUPvU2iXJ3szTavWKq48FsXgvb10IcFtClbcPVfkmsZl+rOVRL4z5G
XRduqyKyfJ2okEYx3qIs/5VW4+hHSvNldBI5O+CdAvtn2FWCDYSCpxzcMD7ogZuqI36Dqb+soMV1
Oo9BmMTwStr4odrGjCWzjdMA/WBRnNqhPEtKmNyqCoRg0s9JCyPtjBTkGmGYEpUmhTlEAZEG27Hm
VtpsRw0DQh3rS252LleUoVl2M8i+5IZJsyhRJtIZCi8u5KtQeWbi3MbhzdCQ4ROdGqfdibIghZuT
2kC6eFfuK9Arsk52/CvhlhEZ+Y1YZnJ/3yM+HE1S+aadtE5Cg4k3j3QQki8UWtdkhEOCrgcgGq0X
KjtQUmG6JAFI7ZtTPC37CpzCcp5CTPn1cNgZunKa8N3m/rgTosSO5kOykdKxRAgUo+aTLxTOK6RE
aNJ7QUjEFlNwBdL7AifFJgrIwWCdpOceoKelyxQURYLhZDkBoFs3u6j5cl1cLtFBOiJhF5f6UTr5
ET2epJBl9D/SSks9IKW2tNK1R10rDtpDL+abckOUPSRtixQI0RxuFJwKpYWxaJh7+uxoTXHWE5IB
CjJ1AtN6c2k7HRA2pVvBYKg6VncvfarscCnutZyqmfZWDgazpabxliuWJBbxgicJ5ypmqDrYBcVm
6JbY9rP3pcxpf8MPSy/YTf1Nlosnk2aw4+hm50rf9dHVCSqm5hAjf4vKwqUdqRGL8SoRdghhL8dO
7/y2VpUjwSyDZVURYZUM/+tjj48hMICjRI6vCtuMcmY36z3ZR329mzQSnDt8LtU1+0KSGm5cs3xy
1/i9IHu4N7d66mFolZ4qDc/hRYOvSUj0NnLSU9Xuokfr2Rr1p2n4pqbreS3cL3uwTCFrtG0TFneL
2r0uynhbeTkBBLAa/kxvhhf+p06IfDLl5+tCo11/Xf/jKvVjr8ZBZGN5GiY4kVVrtp1t9xG2IvNV
iF5IkQFzBH903cxv2KZ+b2LlHJbPtWWRLJeHm6JdHk1PgTeoUW1wlowpSOEyQqleFzvq9D2sf8YL
UAZ3ZqiyGZken6kMpLDU4QvB5z+LNm38NMWlMFclKaPHTDAzzkVs0gwup+s6zLIOZjI92XERjAZf
vyh87XVx5NZcUl5TI730MTmJsnKevOT6rLxB3vjn1zr9WvpD5tx+GqQxXNfz+h3X/xHg8zWRBe+4
VEMRsQ2/N4GqPBhwxLi7ZGP0ZqmXv6xDWOSHtS0vhcnmbOsMNjBCFZ0vIDfmU21BZXhcdbOKDnic
Olx6UL7IZuqwn6H0TBK1we+nIlCrjAjbWwjPgkytjiac0zFzDQxN5eGfy/58eH32+rpkjL+I3FG3
Ck4w2LtZZP/NnbptuuyTHLRMQAT/zw9rXC0hrCJdNtZo0tksNW7J+bzvsMiCJHUwexqi3De7jk3d
ytcTpXNOq4qsK1mj61/X5aNVoTQhWTdQUfj0Vj0/RoZ16Yl1uYmQfgBCF9N75Kianzv1ep7G1H6J
aEA9pRnf48pzbyj8x6DNx+LBsPrXogq5mS2xfmvUaveW1ic8e8LbdXJwiFIS3PfCWN0UONS/45OD
BX9UOmiZeRhjEJ7FtvbaDDO2xHFn+cbosTz1JAgDROL6sp6zwp45ieuq3szxMOxa0sDdXLtbp/7D
Mws3UHINjAQGcV+UXIdmu2jendXeLy2gVDoMd044JS+KEQVOba0HpyOiJCeg4qYbkQ6nRDVqy1fB
O8NwQlVF7pky/8hz44fiqhAF8HSQV5C5iZKfRSuq59kP0ZsaDbGgbnrq9O9wnS+D9xmr6202hE92
F7/q2Gj1/WPVhU+yKLLVt6Sofd0OuekTFs1jWd4l874qvGCM4kdAnZdiiF+XrDkX1XkoxxdnmR/t
LH0P1+WhalECdQ9lNT5Za/TcKd6DiORj+1Yd0jsjD1/k4cQHFbQirtMhyfceYppxi+dkuatkb9NI
5ZCriQ0QiOFvitmcXR6KOH9bs0X3Z7u1fG3l6ZDYQ+ypIoqcOohWbMEqFFOE63yV0/Si0edPdh14
BkYuNPJ9MzzJVyTteg4ta5MaCoQrdb3vtklgqOMHfvegStXluvBqH1hrf7zG3ls6PL+eHdOuS3+/
76okz6P3slSDPrG2y5q8xyp9WS/kvqY04CntjHU6j0DYavIniRBrlu9q3DYcS4frizUzfFL7/nvv
aD9Ccu2mwbpDFnXbOFPQuDllEE/kU72N9PkGnQEOXebySxbGFakqznro3OSHlkc/zDG+uDF9tBdt
uQ5vNLpA4TmvaR+gADiQgY7mNxNmv2yoq2GtyKkd0J0JAOBDSTn+NUwBiZNVQSfEu7WXCkmgSkAA
iY+TtnZJvWBWXgclYgAAZCjFA46bYsptWHc+lYKaRw+3QvuKajuhTFCX0M/QyMu75fEfJsWiapDN
CCaCY75zFWbLx8SUGrLqV79iytjFbtnE3M5JDJbojVHAVX5C21ubhveJb7GMDOTwPNfV0Kbrz0qK
9NDjZz1PWC8ioKitrWj+lBzhBfXI1YiWjlst0p0zPyf1TVkx/0AlYs+/f7p8qKyEEMOyQjJD0RbR
o8GlNo9qtvVbZYAAInSRTBTJPMkQwAh53SOI6aejhvDEQCYjmcYGspmqCmZ93I4Uc4N5FrvdSY1t
2vXfvsh5ihHu+E20GYIeJMCMstEGpDqhpJnACSDgaaiKOgQ9KcKeEYHPoUTq00IFxdm9kOH58v5f
GvvforH/3jXS//3rlvPxZ/+Vx0P+c/hHIvvPd/7Rb2oinYYkNrDTAu76R48t+k1ob9t2aW819S+R
Gw7GV8Jlq+LLBcv9B5Vt0qS6DjI8rLBty9X/Eybbli76L+0mNBE9L66tKny7/ReHrRqiAynx3O71
CvWl5zTnoQI1I46A1Lj5xnHTR7Vrh0BZTglhWxjqR29hrryH1qiSVO28EJdFsTifwAqrDUaE+7mr
kSNHFewuobsrqNRuiUJYKuwqK3NbKna+GQQfmtqs3hQV4XOpN8pUToofL/ifeWsX7jHKcMdrVopU
U8/vvSwhoLz/bJOxo5Bz8MVNHvXMVDaDjj9Xrb1kzYCR4Gh/m0Pfw0Y90GfyCxxlDcii8bZxOSgy
U3UE/zlrZST4DQiuV3/kxfzkltrsY3m7FYGgk1uB/Cu92aBiwzleNPJhMUi/ssbgcsLiyJ9oTm5D
riqqHuGByTVjeeisIZBGR9oOaXIE2vuj6u8bVXDrjQQtkLFz7SSHbN5KSyJdpPSKuRdv3PanEOkS
GyHUgzQOwg7Jx83jGhTNozQ20o00WXjIpBsZKxBpdGFu6pu4h/VAbdKA0qli2i6ibwu5sLDbrlbB
Yp1Eiyo6cPG7TZzTWpF/AVMinaqI1FcYE5Hekoa8HVIaq/UifrdCT8tKRp1fLt5VOS/9UAiFI73u
alr05/opxip0aRMf47ZtOAez+4iYLpAUX+mbZcvMBY1ZTkZIHm1V/V0WS6MlvxDzVP5MV3y5WVGP
Qht4B8SrL6LOFc3tQhVA8iGqJeII5xcRy4o6WcTosoIq5qNFSPbqVqQLCcC5k+KupnQbUZWLbLq0
H5M52c6kmyjK4uumtTVq7yL9W2Px65CRn009Pcp8jwiOZYBABMgib1e0YIFeF4GAyC+F1RU2t7RA
GyyCSfHkRXIsCH+IBNlBiix6UuGLrjC9GmEdR3KbOOBO8a3QaUKvCRiNOu4gELEwklOrb6ecBA76
OH6Ka+jXt3gEj4nasaK5r+H98Vk+Cj3fHibE1YL5yxfLOsn/BSGQLx8QZWvaQ7fUW/lsw1wEQd8P
7PrUDQwrvNrzi85PbPIbyLMeirZ3bfT28f7q44rgzJFE6ZtKazaSS5V05SlGI7YgJs8RlWcI+fL1
+4LU3K4Q77EauXE3IEQfSThpSBhxikDE8qOOCIO+WWi/HFmzkLcClAtrdWWrkLv33SZF/C6sgGQX
M8F5FBVygUj+iniApYursC5A7lL6li62wb+hHDn1BF+QHHVSOSZRrtPFi4ZCDibctq+aipx/J0xs
afjNsd2Ev4qYO7+JDJ2tIEe4jHmoWDTLlENNc2qomM7C8QMUyLF8VckLrUFZIUS+xJgI3XrVmI7N
1kIzoo8HYZG1Ch9lUH9hJ+SHyrIMR8OWo/lqybucrAxxEFbSFdL6tb/S0bKNB05I2VnCzYpVsvBA
wl5krrILl4u2thCqHFeQ5PJvks1MblIpwNkNsLo6mgcd0cX8aSG5kz0uVKxwppIYJpLOgoEFyVso
u2mP629M8IGIP9VW2crTQoOETKrQcJ8ajowM+9Zeo6SCocWltiu7Tc0VZVjUk7CvsnehvtGh8jEw
sVk8oWRufYkwk+dZvMKGLMLQcJp2JbxS8ZvlUgBctLaGYNHQqIq2cUuq+lEkrAmzqApy1VVZOOHM
XT87JNCsKGkhVLjydWt5ElJsRR8tZ9XQhvv4a42zQHXvhDuS7S2nlbBBcpoZ3FGA9nxCNHcNu1OI
H1m9aJqhsOO9qAemiSEIBoBm5oCWE0r8o+S1ydeLiEH4OXmnfIJsgLpxSaH9vJLa0OQtSm45mkV9
k4WMSJIxK3bWQtfJSZuhPNbJKwzJXZoZZUK+5deMNolG2WTUSUy2J0eSkhgxQPAeliqxOEiUOqgk
rkArch2NwjQKHwdawAkdo4qeUU45OQyF8RPjanksTGCqbbqu2ctlYkEd6czXAB25PnRoJ0UyIK8U
1f+CtrJFYyniBqGE//gE+b9cS0TnbaPRrOMdIdet/BRoZtnosn3ljLR6zMs5BFyOXKAlOGIrmEzd
l00hPyHXPpQ2JChb3/Y5yYOymo9qgUw/fjEbmO7YJeHw+nIRH8juihxnL8er7KZsmY8i65D97eXr
tg8vVswZBbkt/KdovxeGLYVZk/VlHmfLuZE5DG7yE+UyLUHRSgOQmVQnvbeEbTpUGko7Us6JYndl
nblE2qz/PDyOzHGIlgAEA1dQrsiIHuSqWYbedtECl0NNdqrs3Bmbb7H2luuUfFERw+iZzIG2yKrA
MbkAyAEox4jqZEEc98vGsBNCQAzUJE3mYa2b/Jz04WVJ8PSc5749aPH0AA2JIi06KlXvbXHKv5R2
+tbNpnETVxjfL+bqp3lsPiua9qr07bkcTc+vxqojDMTnnpVum2b8tjoLxw5ZM57bpkGiVcsGyqru
2nRXnuuuUwE1XDg8w3mKw/gOvOf7EFsWsyYGlqTJLqbWAzFZtp18YTKM3HytIQvA/AJjpbDzMJM3
66S9taIjunTHR9+C6iBOBgJcqP8sZD5K/QwQfT9HFtHjZkuJ0FuxqIWelNj6zOMQGHBsJ1iDXNmq
5M3uNDt8zr3hrNqjd9LTZ6tuk9fU0nwzf4+GMoZRXtSgqrQ4cJrqqxqZKneJGAKo8P/bCP0njRDq
23/dCD19lf9z/mq/V93/0Qjxzn9ohFxL1WiEDAI5nH/MCdH/piPxxYmYJ/nb4F1/EG/W30xaExS7
hmOYmqH+U1CI6cKSMTZLTp1whP9JKyTjrP+7F0JcadNvQRDqzNT+M/W2auSJZyvjhkzDX6cnpYCU
alB0ngWncmGiLbV2MkUmuISEtE6c+DJ4es210yE4nMCJlet8XIUgSia6Kq3fMwN1TOtq11N6ogaV
2rpzED0wRU7q8da0gx6N7YAapOfSFHKJEp8G+SLRq6dcwrDXT7mgiTi+4wIH1M6UOBGBhCJICiop
Rfu4vqsrdSsFvIskCqT/KHWMFMaRKB6obUV+Kr+GGnmsPLJwCSHsX7DEP+iPv/NhEbYR9cnpihvD
p4zkysunnvs9AlNRsIqadUXQ/4cwEwCVxL23CbFBgvy/ZgzAYhxAiLUr+wPhZXrFe5KEGGaw0kcO
jRujvvFksqCSGYOUQjKUqQOT8QOdMQRF5hFWmUxoZEaB4m6/rCkTM30ToO7+adZjfEvMowm05N0M
eqttyyqvtqqj/Eyn6rZNJyOYR1z2Z+sxJP3Uz2yqQHdaz11uHQeGKTIIBMtpPizNfdTa6XnoKRkI
pTQ2uUxikHlegr0xnVHKnIZXrQ95a9UbJCfvHbedPr0vZLJj5HKvr96mlpmPFAN60q9lEmSE/XBk
NsScJfptbaIgkskR0i23PaMkq+pRBRhF5KfZQMKclW5JUi5oDfP7UGlv6mHI/SVBIxczG8X0oXOy
qhgJxPDYqCnp64y0IBJ+MDSUMehAuT0RX2i3r42DxRm55JtqWZiL4b6EAjdWbqoOaxCUa8Zc3Xaa
4qtp/pDJdI1TVaLxHbaeTN50aaZsS+yw08GGhJH5HEsmdUxGdiZr/Yri3AngvcKNxlgPgdEZvQQj
1w1pyBwbteEr3CBzKlWqmXa1gvQ+LuvraLLUzFd9M5yYlNXSs4njCCMuu0ljHtpjUpN6uXF2BTNL
K2mPU/W0XCw9vkqIRFHVpAyS8AIp8UVlFfNHtEtu7HLw3UHq72VxyDhUx1iU6Gm8iPs5TXhbk66V
bzI24ll6dVHQCsUoh7HHuJWIs1rGr2bGsCzGsaImI0FjATsdtynjWkKRzmC6FmNcIuZiAvR4xQCM
YlfQJFdn+RYhikWuK8riTGc0jBGxoSUKPnVnkOoVaEJIvkR5qo3+ZEbMQNqRdm9H6dOi2zGlGnEI
OPPv9HzbMpo2o2CWgDlRn6sPTlEcrjYQTMPnWEwIyjit1VmjoFrKi1wPxL1CSZStzNWKvUu+MpNA
uKYeM0DEVWcgXd1ornO1MrldtH0Q9zeyb6QfqtcY5hrSGSWbQAOyE6Tn6QbSASYkO0xwUh9BgPod
eKgEmEjNKeWoULcyQinkOpmtOwM8FVnkNiXdfn7WwFpF6SpbW64KUbEcpHmawGblHSpY7QCNB3Ir
skMDJFf43YKyVD5U+N4WxLcD+f1DLBYJMQ0yLCXXKkgxiLGshKxQwnPy/hXVLGIqXwNpFlJddrh8
ngy2pjYNCSBrDkKtgVTLY8mDlOtZDpIdlS2jRZ/yMRk4dwLeLas2gn8vyusKGi7vFrMZkcrJoSA/
RGhy0fgloOkFqHqUOUyRfszXn6WAuwt/Ll3tDB4vHL8NPi/VuBTDsuo6+H0Kjj+D53elQYyPcp5H
73tWRD8IPAIgyg51tv4QjXZqR5FfldNNPGKJw8KrxBtH+UA1sttopgPHAV+e6Mzme7y6T4kwFSbS
MCEj2uV7LOTEKDQFE3VYp8Bc6EJhDEJmXF+8wm8M8BwVfIcN7yGb0eWo8tFwpT6qaeYkBn+BLGeZ
1sN7Lla2QrXzcAnPeN4zHJf3H+4YB9eF48hrCpxUmmU+i4RzgKMBI38L4WxmuBsdDqeCyynKr6rJ
mGPRSerStSogF+fXYK+BZYUW7juwPuMw6ORXJG/VWBxK9eBpNZPdNk9PnBu+qiZv8g02RFMC4dRD
PHkQUCVElCzXIKaAoV40iKrEvpWH8hIiWp4r6KwCWqtujwoklwPZ5UJ6jZBfZXVes+ZcQokxGPsy
xcljDVXWQ5nlUGcxFJoOlWZAqaVQa/JYltdQbgXUGz/GgYiTRQnE3Oh9htB0vf69h7QzIe/sSoLI
sx/Ea0Gjo6AGDaMPB1QJIo/RVyhAFSqwgxJUoAaFXHShCj0oQ68ebL81FOMxo8+fQzsh+mAKb0ZX
zTa2hntPnY43yzhAaJdlfg+Z8S0pAUvN1TNujGIC7wFm2Snc4qwq2yl5lO21jBSwRB38BmL0AfXP
E7pfpKX4R1Hn0eTNyrOx9D/1aenOsVbpTNoXezyIwo/ccccgbdNXZCjqocq1lYnd0dk2ZDJEIY1x
r9WcuOHtYJobzwiD2oYubeuthQwo1rSjln3PltexndEffprrrYYwJTpWKnKA20Ul7guI8mYsUSgQ
R0oeEY3ShnMh1O5rWHiXtKAtQ0w+ssRlurXK3GcsBLlfGUxMeNbgCJWi7CyzDhKPIqku91OlP632
siPQ7uip/W1CxEwzWjdqtd5ndXkh5/5mac/juPp5m55W0t3KyQ3WdN2aQ3+TFNR4KDAQJmwjx9xU
zbivm+aYpw95WG1NZNZmPt0MeRnkIxSyp+wk6cnOB3zCzED31o3bxcxIM3+PfoMIp2Uo90TAenPC
FG25zese1pOrtGMcpy4+KDr2IY67XdV2N9rhpgPU7c3lwLG7d37aAxMeWXipptcQWYDVd/eu2aIf
ItoWhVeY40aVeTs7WYKyjYJULfxYSW5m0j6Huguq6NNETmHAt0Ljo1rVvE3HfFlU7DpGa7NN+Ykq
gVaVUtEw7svoaH0U4QeaSBsRVZ8cl3BnqDd2w1Trcoo0vEaSIpj0JlDqF00/1cY59Fp27VFZtnO5
nZNjrMQEYj64xa5y0536jD9HGj+39j3rwmbospfZe9fbZxKSCLOJJ8dPlXqzDE89muJSe0+THPCQ
ZDum+3PbIS6zIj/uR0wOUo51gW5+SSLSi5nucvJ1lMtkvugWc63gNNGbBR1/TKr4UK/daWFKq4Rn
N6rr/UPxdSrifrN6zhY1qb/M/c1cm99mdzmaTf+rqkPDr1yy8QzvJb9MhntrmaSy1XfTnG47rX8f
SUSqK2QqDSLeDD1P+NJrd/WYA9cTHNreL2rs96TcmcVnnTHRxZh3RYzpe8XG9NZuE4s8LiFcWtEv
pmoyJERiSN9qhz6dDuvs97n71Dp8S5WaWyUn/ikdHjIqkio0znbxHukkToXKvel8qlVHxNgJL4Jd
RVbfUhMXtZJzSpBSmTjP7qLfFFGLFh/ExW4eFgTYK2MiJC2NBDUx8GAwsW/eVCZRKEvBlLVx9uzq
2ayMxyrJwT8b1GDqQ6RPB7U7VUCja6berBz+Q5PdeIX3lrbabujnUzL357haDu1Gd3uKIQx6CFp3
KINsa5/UAZeZzDykVlDamzY+JD2RwUBHK94lyF/Wp3EgTpEZtn3fvo5oMKIHObVpeXLCnEZ38sf6
V6w+Y7AXaQDvF0e5hObsr8UltwlL9pPvdraZnuoZSGRrQqFoN71xUmzkO4yivSTuB7FOY/Yz5fzo
VIDJstjTjd6VLufMgpZSiQ5LnnFDwbFgtOpg0cbnxalIs803+fCCbdkRtJwA8XCngnmOvX7sXZNR
6bt2Xs+D7t7mtl/Tn41KSCJwAuKvbhTTInFR2WZ0U2VmX8Z62FofmM5pLYFN6e1gKRu67HOk9+dw
ArN1qjsvab4Yr1FfNKf9xBPK7/XuUjvrxcjU28pUT2mBC2K1HYf2qWXqykBhH/f1eTbKoJmBW5g1
YEqTozm9DFPjj06xwS0qqBNSLZN6N7iPeXoeCi7k3XgvsN4I/bfoQWZ4z0BOu8ijj0v1B7ucL05X
3eSFsX+IBC3KEhc6v4hfrJ4dkbctDoHaLqTLxKlok+b2S+VkI/pxsujWjNYpXW+HsL7BngiJefnw
XzTn30JzmM5GzgKs8a/BnJv169tX/o9Azv9/099xHNcFrFE9i1lr0BxyVQFr/h4a5Xp/s23bcVxL
prn/Gvjq2WA+noGomawiHcuvPxht62+qbWq6h7XYb+n1f4bjWH9JfCU1SncMGHcIbUh3/v0LjlMa
URYilYPKHOm9qQajqS6JCFePCbrjoXLXc2TE575TMW+MtfES0zHBjU8PdVKRKcrQ9g3KaxPEuY4w
PQzxvuKo7As8Ms1w/hhbDDbrKFKoMjJjv9QJhj94hgypt57zopIBWftRaRLrNcnWNzVS6p89pkKJ
ruCM5Zk2rhXNL2bCsxP6EZcz7RBGLXKqyltOVQZekuUbZda7M3lVTB9lGMI4vc1EsTuFz03bomZd
qKFX82fpaJfZLu07NeOUjeJFwUkzL99qrUE1ZajZYW65yy8Dk1YM3G+VwdIhofUNu33YQRW2lDj5
IYTkD0iYz+DeF2CNrkiQ4Kkjzlvexkqt9jCq7bLTVSJfa8OiEtV6DyA6f0Yp5v2cJyfw9Opzmdz6
MYuxMgq7zLxVOss5J0RoUm3rr6GlJreFXty2nOJQISXSm1+xW5QkLKablTkWf1aHPlCZ8RwJ3FKY
40b3AtZeYhaWLA/riDhPt5nkTPLsGJbTHk3dcS4yzZ9zE0vGZdOo55K5NyPEb0jXU2bEioYsvdgI
BiTuVcs2avqGbkez7pLCe4pG0KpWp1gbjNdhISnyjqlmqpDiQWEQpRux5izSpvVdLf1o1z5g7vLd
a7qdPlVQYRhjxBH3iqEgWbLiorpZSlPntrfmG9VoLyuRZ3cMVgW2sn66ZtN+6tY9TIizGWMnOap9
kb5pyZ0SpbvFTdJHsDaUFm3xtEIm621scr+bV0CLxjmPOlr3eKzNz3pJfbus7ouun9+0PqPHaNVz
OnT245zp4vIabxhRye+dwTlXs9dvlKzlZug4IbBGT1ZiN1c3rs0gXh8lx07HYE1Mifix74ULUV6r
ABa9gXJLwVfJSSsjsGfzovUasy++IxV8Dq/maygJpmh5wCyUIbDRfGgU5StaV02cY3y3XO7xJ31a
V2483VIqmxlhZ1E7F1PPzlmn3U/l8prX8/dpGeEzym+KPj0OhpJvutC6JAlhapo+n9zul+dSmRIT
x1bNWdHO65CtJ19phG5XH58t9MlWEwa59pzqxLX3LXd4Zk+r5rzayilb24tBoTj16LKiYgMribo3
NQ+xwmVhFoOWVfvZIvvbTHZ29kKVtXIuw2rZm7JqEP7hqWrVVrxtdMP2l8a+y3tui/qrEg+ZX89j
vJtXwTHpBip8ITZJU76pY7wdCHtTUW0p3QL/nCFFM9/N5Guc9EdLpRgaU+Vnx9glNUU8j6WvV9Zh
qURlOwz3bh59rHWdbMya9TW78bnu0uOqVAx9Tctr55UGpQCzWLExfC3mfDK69dUc07MaTY/2an9k
XXQV1rtldm67EpVo9ivrf0Tt8F2rpmesC5mQ5nfKb87Ks4VZFWf/vo+WC/Nh9hJ0Q4LT74+K0QaG
Yt4tnfVYUAIZsprF+Kg7Q9DqnLKj2h8W1WLkriA+ui82iwN+qhizs/MUFel1ZS4+cwD23rOXBAWL
Wp+Ggdi+LLIf4pkZTaPDw8l8y/vh2fL6x9XKfjWrDt+Yc4Iah9GLgd0c670rl0fqt407AsXpxas9
2XvVzM5VnPpr5KZ3tVafEZ/c4nKDBKlNIvrX8c7sLOoNw3rpe8CNEJzS9TiqDS6+UzI9GjVSpdb4
sDuyVXWVfNGJHdsu+bPVVpuw25bhzAZPvrC0/a7O6bkyE5Juw42RtwfH6rFQ1alvmea8C4e7JHLs
DX8+yBXMt1XkGQd31X54eQoclLnHPmX7aDXI1ska8dpdHMhADQ09zpdY6i3xpTTVr6SOL+0wqUgo
s+cc2V+nsS1UL71nrgkKLYwxDCgS5BfA/AmbYyngGaxx0yf2ycugw734suZuEMXz3mrrF9Vq72pD
P2pGDq+ZOdsSoiBFyep5nPKlsQN6Z5PN1rluYOfs5lsFJ+vQVNY5MtshIw6dZrLzQ4Zxhsa9m239
LoldxPfmt0Lj2qnotXi3EVc7qszR15YbVE3DjVNn1tBpn4awe9bYGpkAw6N2KJa136jLxVPBlmpy
zGcH2ZCWehGmSF2AKukjL9MK8AdIqp8hRi2JPaSClAzEiTBER1IRKZKfojDcZpKXWLvFU9c27D2i
FFvJVMwkXXGZh4Nh3HEvVzdpaxPn6C33hj4+JV77PZeExiZ2TuEwES2t3DkjZgYaM1K+izGpVwLC
zHMJhA9mnSWIwyUDEuuUAazGB4RzMaEmJ7IuvpkLHUZ3rxEimeftHot9z+84Dvy+7FC7RY9m3ZzD
bnnSQ9tkdJBWH6yQ3coYrJUgwRuXkhu3LmJRB/l1pXLsJxUuWQxeZnrNzE2ogbO1u4IOU0+tc5et
d978Qtj7Qz8Sozz3831h9udxWM+6tQYJc5hwtsMhHbLtkrTtri/q7/My41lChUZSLZtw7I2zqaBO
amgskhV3Z8b4fadu2eRVejfYWA6udnp0Fpj+1nqNO7Ll3blFaoVldliDX9b5U+W1oHBEw686ULej
ss5t8yMENvbNmb/sOMSJcz7zOyeS41XfnEbc3eV5OIoRXQZ/WcW6XakFpjI6X5+6LqWrXP1Bi36M
RBxXqEP8FQYni3nh9fmodhGlRQ9OTkTu73cUBrjVJc4quC7sKt3eYbaNr1ptEuf7RfmcRAlA7VXZ
SCZoUUsPbYGYRONw0mIOTjrpfjC/0swORBjtMVkkjlaCpIg610UJKJLcpT7qMXAEwgsRC8sfIe3q
5NUMi60Il0VeLXJqsXbL1N+fxNAcVQG3H7BlmRwWN3J520C8d2o2QdX/XBtU2eG8y938aCvRtgoQ
IlU77CXRZaJKpt0q4Rf0pfPFg12+eDaDPIsfEuQqpPierioZe9l7jN2KgmEwzN2k+5UYJyCeEcmO
iVrT0I1bsSuV/4vCpXdOTNUGeX5oVAwP9PRMt74XQwERrJVYrYrqY2mmG1HYSAx6OQUduJWD0kj8
BiqIUyxBb5Jn0W6IWYT4NkDEoUNB5wgpyYDxfkA5FHNx7XoG/AoUZ4Eowir8UD2m5SaInIJ5CyWC
KWP2TqawY/f/sXceyXGkW5Zekb92LdraahACGiABEASYkzBK11r7bnpY66iN9XeCj5WZ9fqVVVpP
elBmyUQggIhwuPj93nOPABqtVqplwHIEXpPjXIFsGtZpT2w05t+vPk6SFgTr5Tor8CJjyCOfMqm5
pe6283GXBcteeediPnVxdc4918+d9C1JN+RkYCf12cw+pmcmfVusjRvCaS+ICtAeCgPoWtDNRotZ
AXQYHCR0WogMr1OjbfLrEO2gCOTNPVZv1zbThhzJnIWyTW7mOlgh8rnRibiuUWEhXdsSGWi6x6kF
6/YHClnzVlQkcZzOJrNDdBkV81UdUtLEl/qALoIaNaw34rOTUc4A7j6uvMPZa/BkHTvvWZR+nXez
fGYYUjR5cxO1UA85c7Ux8k4XIz7IU9h7/b5a1/vF/hZMDZUOvNUExTfUHol4arT93nrDHQrbVkii
mHjUPoM1hIp/v4JWG/uVKMA4EM5SdjO5y+Hs5hy1lxpEBfxbedzDt5eLao1JcDh+1oRZBtAtJ5RN
/rQo9rJRkk2cXcYXE4ynninqCsiCCp96CpN5jaQ92D7OZN60dXdw1/Pbj0t3EflXS4LAJk7OXq3j
ykSK+dmCNyjw7tlH2sUnIcs5Kbi8ZEMbFT234vK6g6w1j1zrfJConsyPj9jKrWib5AUl6qmYoAUb
HxuvGV0EKRFbZ57teeX1lGNnl54gDnfLhdeYt7KsQp1zWc4HPdSL9d7a+olxvew89RLtgqQIr6H0
Qt8b7B9B3x60AR2zPH2yvI51PPSLw5JdhMbZ+/bsysVeNfwN9yJUjPy6jg1OCsDY52mg/gQdBD2t
j9NjbULFMSL3vrhRDbYhg4D4pL0uMy5Z23IXuJR9tKxqZeVQQmWoHzqnOXZ4LmjjtTdyAPwZPa62
Ncxj9B8/fUlP3nwwvC8+H5ps1fWEBFWbT6N4pW3Uvh6NOysxjyG8xdCDdAqZ7DSydgDl+fV2G39p
GTzI23TEBlY2fvonvgXiyktxINIYgV21nUMFpH3YAuMQBHfLaF7MC1qP1TjWzXYlBsVJl5p3uYUp
y/V8FnZIAKMVX4qUjMGeLgLMpAIgQS0rWmrMvy858spcISFOMeod9L1aKszQRRr8pocZfjW5s9zo
cZAl6OEe/O4Z1Jlm3DC/0Sauuy6fo+MYwOcd7f0p3LYXOLLTRVwad0zgXfST9cHLhu8nf76pV+Mb
hnPL3iRCPYvTd2MH0rYWp/cJRhyW6TMsyBmmlbzbwp2NKvepMbqVe2t0N6eHlEF3weQ6vQibrttv
TVVc5Zr90Lj4zhjsnNJ6999w2n8JTvup9QhhJP1zPO0Z3knxb//7j4Da7y/7nRll4ljoefYv4Ozf
EbXI+puLkWEkbOysEPmDJYH7N55CIuLbAZ0PSNzviBp2/fCXEJX4IHGRa7l/BVHz/i8iEVxBsKPx
3ADhyT8AaumSYayYxt2lF4T2wU9CtFTD6dBOVUmfg5NOx1rYJzixZ/6nNYXxkmXGaWcX4ceTE3pk
4jDXCjbj3WqQrVJFJ+rCaPNgTKK0m2Han5but5EuY7egTN+NGdOR1A2svf2pywwTyStlOdIEq7jA
KuzCd9YLCyQnjbBqpZZgNndzdh60WMwdFJtiGhiUCHP1k9ORopdOMiw+KKTFBxms09XALdtO1l3g
OztxQTTIb+W5xeMy/9Zu5l5a/c6sr4JgvrLSGsx6vuhRXDg45CSJSb3O5+HtM1IJyC2gxmeAOgc0
YZcT2iEHF9EAWuvNwU9glYEdZBIxBdpsAMExDystuCoiEcJVeDUQkIPtCP/lggIJtvtPI6w+ozaE
DH0mzsNVzo3lwOqlgmziqLTjXuKCasA1BvFBxyLHTNGox8sQMX+LLXeDaw1i7svB9w4KH8Cl8qEF
azfnAVNJ+5xqIDt3cXjE+wixOJdZqxTuITqZlqK76L27BrlE4DIEQ+mhvS4f8WL9jvf5QWoZL2Eu
32LEYFNf1BAj0HOEeLmVcFXaeMX3lUpiYmgaYPnGotwX1xEVhGgkIvmL8lCeOiTc4ZFClJJb2x51
3REyeEBh10MaXtGJyCdt5lhuu3gr92LzaF+vcEgmAmIGfI/EwcXKj8MxIU/hhh29a/3pKFsgsXgd
rLnEhhcZXXx1qNxMVtadKq6K78U8r6H9Z4hoRIc36X8BtRmTjDebeZ26e8aaBixyMdn1hqqP7RJX
v4jZGLdr8fVT3XC5mYrAHWOUsDTHgiwkuTCKE4zb4DE7hZfSDNjSxZAXE6F+kFYkNLCnZM+Unn22
cDol43VDjQsTe2pVxcAySnBt5KirEhfXv4tJMJg3+kx2Jp8uyrETGLdya7OiB6+t9yUui3Isk1Ih
pkFDA3+Q3YPOyJmaVF9l4n7mtUBTEUWi6MNnHHJiHLrQOz/r27KdX13jMS2zhxo0Dbg7pOEDZbch
7u+AnTf/dmqAmVDjgzLD0giX62EbPvLjaJd+sIsCR7HtoZ6AGZN++/urW5z/y2mXl/NR998gmY5R
+z31fzpTL7CTTtNyVdrGQY9hhV77jXEMCjrQ9FrHQSz+EwdQfna6qKRf6GFyS8Gi5odIjNIoLpYG
u32ucThqOvSyrZNEQS2SWP6yclPBrWYlCXEFKqH7oJ2G2n5CAjZs8zFqppueJURNoVo3VQ95BQkc
e4NsvVIzoMZAX1VNqE8zN/Abvm8HTmau+fVbjSGmg+KsxMDB8tK7wgw+qSVpMRXz0/ngMMZFdBFg
mac/TGfmT9dE3oSmTDqODPPDiiuTgQxq/eXmfLbCjffy5tZZECcE8JFQg50CY6/3sXUmcxZnyZuE
p2pJ1AlEnALzVc4Ar4AEE1IaSayrblJiW98nryTl/Jo5WFlzkBZWrDRxz8YZ7y5G5Cr5k7y/dJr0
smAP8+N1PfjRLXjaReX5Fz97BC4ReF0xvZPqL8UzkY0F7QOXBE5arTtazWP3U4wmRyocWcpmC85h
LMQT7AGp4Dy7vnJkyOQfsnS5mZvlKIHO4tCJTdTciGUU2KCvgTXs3enFJpvCtB4hEV9WHQa4CXUt
5b9CkdRwKx6iQYQY4XuYDrcg4keVhuqPtHdaGy4itDEd+ArLPn3vxXyPGLllJl3NHxxiCsIquPY6
amMqbnGBVfiqd1oYZLRhBkMSaiy5MLVZXU00KIppGlj/zrXssBxO8PVTTGnVQQZWtu+tr6NPc4pH
qvq8GjadurmRTk4y6FgsMspebakDYpF1xE3YBxujUqj4PSug/rQZrpZ+W8dR225kkJy4yBv7rffy
Q8mJ2XUPBQ22wapapHgyUOmqlN0MLi+M+HosYv1lry7UG+HFcYer+vWsDw9SiHF1vs/XrxXnQjdx
0CHgq2EJ6fHkh3tugCAiTsttUcHypAlSX6cgDR0jm2gci7GYejy9zPNmbE2mHcDO0M3nd/vVI9nM
qinxv874vDnBstNJFUO9Vv6cduG8zuf2oMKTfR0eOuNbWlb71GZ1cLG3C4ECpIFnf+i8Fnk7yNhP
HMuUFq9wn8OyPujHOd7BOkO9dsX3dQNwbHZTVd9WlnEEXKlq54vU4UZdHU7tq+LFhBRJXB/l7+ei
Of53bf0XausIm61/XlvffC4+N5//sbTWq34NqzWRNm0XPIyZsEvo1O+ltfk3O/Qx2mJeHFhm5OC0
9Ut04P4txIXLY1qNOy5pVX+srFEv2JgBIDewA6rvv1JZ+zaz8v8gv45CCnWT0C1UDrzhn0fVYb6N
WVj05aUn7IdGOV+AZf7eX88Qzn2cWGSXLf6uYpZqqjHHwyrDxiq2qu5VFotV3XFPEFO3DOodjOu9
xe1Net8scG7VxetyVHUnOYMT3YcsRzh/oWVz8F6GW8w1v8I1VNhcELX7jFhJ5enojuC5G/f0Lvd3
06n5basgMWcP5yfP/1ta29qdH6FTgq3a7Rqzeu9ExmNuri8WX2O3pJK0kDvmT/IYn6b1eYrwtEAB
vlvK04+l8D5OeIyN9ulpahFbNWDIOfxHok/iV6OYdjY2LIf8QV+68cYrnMdmHCYwZEi/XU8/cWLw
1JtQmc5PtXiHbUV9Mfr88fZuhql6Xkm27OZtAS7p0+3K9XH/5Wpv3HDv9FIIA83ANz6DtSz+MoQo
ms9TYx6qGRDwoBU032acN7YbZQrql/t13S1RcgyXCinV8q619pazbw79D8sY31cDcXzvltH9Yfm4
jOQjRjhbTlk0yv7s1L5FPb5E0UYXhFIQc+bFOSS0BIma9QC2vZiyelGc2fAXcryzNxyZR7yUXNk1
OwF/52Q5T1l4U0/rt1OOmbMLw2aOnG9r8cAN52XkoXuyd5XD/Rofx6zKGFeDPoGGSa6csQt+RX5J
xB04zmEF+MUiawKfXX3v+CuyrCMByyjRRAft7YD+IHybu4+6ZeskJGoF4jOtAyMS3btPC9Zi4SEn
p8hw0YG3GEbzVJ0092L/B7Q4+iomv3q3jsAk0773kJOLl65iQHf/cvUx0CLAgiWXkk5qc3HVu8VC
JZgc5Fkqobve4QRQU8fx2fFNGvMICKbwov0pi65FOUduRrCoqlz0qJRliiqSBVloXZ+C7Oy9LJM2
XTCdE16tCPTBlS99jMYxq9lFVEwy4ZZ7uaxT9dUOUPqAvkIJaRrnoG6l/l4DsOpz5iy7VA+Dwo2o
JDj1zk9DN4kyz1JK3KHcbNmrSToljASdr2fJKDdCubsKSpeoVTJFv8PzPyn3g9LT0AgFwGYJfm/j
CeAJtTfX0u2Eje/7gtthmlq3OrAml7IClPRLCxgtIZ2YtB0mHvb4Kg2gomIaj6f8ptuc/qD+Q81F
48zPRXWd9i+nZYCj5d1TEHDw+MXdYAXf6xwxAyh1VchOPOYM9E5k4CYhwnDrqZyGDyE82ym+C4v0
mxfGH5vcAhDgQYnWMfdNTKzH+TcrAVCDEMO8uEuYRdPIhJcytlM3GFBNaePkUzdzvbY90+yUDhEx
orMcI+ZkVY69mhFepgijAhK41AxLh2qhcDJcMkaQ00vLyfrZ2R6HCa8WGgOV+y4ltgc3RE2BRiHq
vDUpURMRM8paTghj6Xw3/p3gB5+W2yTvYKnkGAUBwvHr6in049jCQ6mfX83t9OydEDA4y7tTGr1U
5fZqIYhvvOrQeSsGjM6H2YC/d55jNaB46qTcPvpgQsRP1uKWwf1b3E8v6rI6x9y/b/MUDXX0goDo
5dx2NS0aYlJo+IW0Hp4NA9OknS+ftS7Aq33FvnUFOJnldZbW4yFa7KdSlmh5yZTM3CDkZwuLgn+6
YPKbkymzJ9Tq/WpVx0FGbQBZP07dYyq3tWU8SdGLW4FZP7HkX4TX1sCFSCQukqEJ39k1ivQxnxbE
VdP8zc+hwBqcEdIlTNlrOGW/LdHy1Dfh7x7zGKfu1qx7Mc/e9L9esRr5YZugKpr3bXwCGyWnLhyv
hm157LroOQvRF51f0EKGLHv7s+l8O43FcfPzR33aCZ8POecYTXxXYZfeWstNy1K1OMMldgXq9Z0u
vpDY/ucZ8LFcimPITVWWC+qTT9C/dO6EQ3Wr80eC+c5EGre82l5zebIOZ6MGtHxRiko9o30GSNCp
dFb0+82l3qXge50+mMTvehuFOcfeGO50Jpn4aWiTpGLOkNkbLC71AjSdM0vSUMvfNgKYHLjjjAQo
bW0EPmxQzqxBC4E2Tv9+lecLHCVNi+KquIZJdC2QGsn+ec61hbd4pFhNdZEk1ymGnY0R7SLkI7tu
9mSGgv2hc5SrU4JcT18bVisNNy3QsXy4VJvbdMwrXIZnzHw6BIppEHxyw+JNX8OkuE8yhrfR9Bt2
yJ/0XGqkd8HyMNUffJ7Ncuu1qOzPdWO/1BiJ8lTCRaJfLPhR2d81a/SxwEmZ8Gs9q7epurfJsd//
esfYXV8n9C/D7DJ9xASqKb4k4/JiDdvDBlUA7dkXUMaXZgg+tR5qDLZohBjlnCD1hgFJyZD/ct6R
vKBy42m8LBcr3ne5yWm1Hs7PllW7Ef0UYytW+Ee8D1/z8zMYLhFk/GmF0wagsYA+hcV689+l/X+p
tAfpJoQH/uc/r+yfx69JOnxv/u1f2/H79scK/99f/AfsnDACx7fMkD7bVRX/dzYq2LkvHmqEttjD
XEl6398LfFDsf2KvhAg5IOHWdzzCjGz/rxT44T9qiiNwQd/n8wMEzNIo/ykpaCIRs+o9hsg2VvlZ
s/SHVObX60tuDDjljPHXbvRb7NGa+XCqucsgR0tQX3Yf3cI1UNGtDfoOc2elp/jBTO7dzvs8B9S5
4YhfEol8BtjSvp8b5wXpT4QjZ7jiHcZUzvOf4mr8hiT162ran0ZZfQ/wcJwuxcMFF/AJQbNMwR24
hunZJhwJ74nLhqVmeIhwErdlKc7f9mIZQO8tW2fZ8Se+9A3zJUp0HMkbnMlJ774qoNUZhEdTaMGN
0Ih7CUDZgBgUVqfvNRCXdNm8mdPh7LLzCyNQc7MQYittocaNKssEQqqMWr1DD7wsQyap9gTrKyJB
iDYT6EONL7sMkoKmwjTxdK7+JDNW6aaqUOWpZbzrInIEuL1LAy2gWxAE4uurLQ4u5PlTfqZ3J83y
52AzpkmK8bFQqCxk22RYLidMZ/ymv9WvDPGJqvKqKbw7DVPXkbgdoB0NMZMgvsIe/SLGxd7Bzf4X
+jJB7ylxuxeSFKBUCb3PffEuxBFfQKaWb5meiCQh53ga2rPDSNraDDzuI+N1MwrC8IhLHUmSUa/G
3hEHoMKVv8Kdv2E42OPW77BuGysLF0zJbSE0B1wZLHumkvfxnF0pXF30Yqm9j0kCEP5h1Cu58dj/
Ql9B/nxUmpqGrWdLSSblEpgr7glTsmsBWysdo5MzEo6gO+BHJABHcUUZAKTCiTuKHZXkIXhqHHiw
crl1kbN6nk6TeBBXV4KmhJ2KDiO2QsgMZU0NWpRgrxu5Igu1tedYSI9Rq46hCi50y9FM+A35CwM5
DP6SPC7v0IjeLWQ0WGQ11GQ2NGQ3wPB+PZHlkJDpkJLtEE9kPFjTY0jmQ0n2Q5J81I8zNIGbaTz3
JEQs7+37ksQIvVw/01vQCtl8hl6lp2Qk2efcW2PuM7E5fPVIpGB6d2EBREf4u3okVrTluNAAVVfj
4N1ap87bta752G79Q7FOCNw+LAq/CIlxPQbkYZQpFTv5GKGCMjq7wwOQ2t7/3JOjwdANP1svPFYw
rQ69jTQobBGI2VoYICWj/XVgOC+UmmlwU83ZvF+urdFcaeqat7hE6ZesX2rjdJsEJPa0CdKg0oqe
ijg4tFV75w3epWkiNmpszD/q+HuU2EfG/u/d9mM2tJROOTTqlp4qYPiwAG6d8vcLUFcP5AWtEVDh
FVLFQYraGmCMoM8amGwGLvOBzTLgMx8YLQFOUySXlKMRMFvpUtMxi+LkCwHhpN+V8PWX6XUCWAeJ
+jYDvMsA8XrjG74nWPSTLYKPNUCfzF0qOh1mB7cRun7G5QwOYSDPJ6WnnW1pfrUGXjheDz96IASE
kJADaZ6opxLFaYCyqMaSpZLMaxTRsEDk7/AMwmPrV2KDgrP0MvUZmrnUYJ3F+rUA+QxBQKX5rUFE
5TGOtvBK0zVnUzTKF5+ToMJP6WxAxfDNI1Im7mF6NRI4PyjwYQCFbe03DV7i3L+rQRh+yZu1O2Rb
o2mWDabrhJ9qEF4HpNet9hrhyLtHamIlZyhJSrNG+WmrM1W2llKuBusrzPW9AaqcgS4boMwZaLP2
oKZvymgKFv+6bkpGh/VtSOOZQmS0BrTWDJE0r5LFjWZVg1vfRvRlLj0l7OEO7FtpRz5YeMeh1LaP
YOSSWOt7TeRk5a0tHcHUs+EWbPvQgrSrOz3/aSDwgiXkhhR4000+2HBKHkeMyuLsxaDuF49Mx+j8
NVhv8TA8DktxP7kzfe5yk7T+wR5vXWYCBbMBkTFCzQooiTVL0cKB2nAft59UeWsGokK+qVIamRn5
KpU4kwidoFKcq/NUp6xzKmByEUTkeR/ktwRBq0uTS5YYNicEE4DbFOGzz7mgH+uFKbORnoYsZkYX
MDPRcdRpnXGElDQHmnFXMGNZcCfwLrR35KKuW5YzvoWmfxgJvxXsYcO82+i1Ix5ndKUKv8tZbIV9
yNLDWKJdB13ZwDFMUEnreLg6cUWA+OXzz6BovY9SuwEDMX0/pBBThKbIfd1m1lQxc3KZPZHejNzg
GwhDx1xKE3GLOVXDiSmARN8r8Ehf8wwClr8vmHIJS9GNWdiGBuknpmE68DJITPGtM8dL120uB5it
5q1Mj9QrEbd1aWJF3XTOhS641SCmjwOb2NVV396H4XQsuCa9nyxD9V8OsYLqsCbuw3oXhuorMd1q
uNIONeJ80G+pg1M2lUz06IIv5jK9OaoZa/GOEhMxG4MH24LGzHQXlf9B6pFufApAqeSvtpb93hkd
CDYTLT/XEpq/ft/H405tm8iL8sXTFBHl6WkjWHXL9+mAoog/SpBDnsy07Ox9fFSUq80ImNt/2DRX
4jEujFVWzBo2+w3h27HCxQFLugsHeEpPhwGcAyXQz084n1RBTZ+FBDQ1zvS/ySMfiFFnyRbo3q9b
YNeFFy63AT5RG6jEq615OBkIgIlWPtv7DcW9DLLOpEGXUTPR4v5yq3NfZmUac5KbzKp2dMEyIu0H
ioMlXQ74csjabBm/uNhIRh3/8GVLuupC/IMWTCwo6i825UPRPs0YUeov1GWnca2Hu546WrEs+/Bb
U2JjyUZqwjo7P+O6ItA1sRjUn+deu09spIzc7psyvlONqLfTnlG313ngF+ujpqsb5poRJpvGjI0h
C6X+qcw8T8s458wIEu/DgFFnDgVBeTw+Bp762nCKBxXOnjkWnyVWn748P5fYgA7W3jun/saqCL3w
5Q864epXLmt+8FrcTi28A7ASzeQp6mEuOmAyWtabsQd4nm14xY7T9TswpN88MwY7yt4TDYlTKUb5
8Dz8mxgTU6OFuU9cToq5KZoiIFs4a2S4lSTYenaBj4WY5Stks9MO74X6Ih5Ow861yis470QI4sCX
bGu9J7BtkMV9GLgvxHKYe/JS39r59NGfRF9pbs28HA+On6AeGpbrSd6tI+ljWXM/JxVSWmdJ3vUE
+2AW7u+bxpjQgSf+fZV5qI4D7NuToeKkcKL8YFQIbNLT9ZqjHiU363reOu5VyfNfb30/1CX//a//
8XX5n1/rBkVGnAz/8r/+9N19+rWr+/rH8J/+1uX3+uFz+b3/j7/0p3fu/+X84/h7ffg8fP7TN0dy
jIf1cfxO2MD3fix+bsXff/O/+sO/lGTzn7a+j2P6Nfm3f/1jzwvLi8Yx4mW/ml7zb67lWATImbZ5
Ngj+Y9PrILE86zL/2PAqv8YOSL4Jz95b4Z9GWtxeoJgFnh2aAc5cf6XjtYjE+YeZFim8IWk5JnQ2
D/7Un1ve0swrEm6y/lJtA55HQd1zw6ByKgDN14NwfLViJzAwedf+Ym5lSB1OY3hheEdrQQUt25mc
FjVg5k795UGXQn+/0+U/Q6NaoFPZ0KoaC9p2dK0VQcOrCS0DY7Qa/YvGyzkSujdRj33kXjSzGs9n
zfiwDQlWChRBEA/U6UXcTM832AQde3al6VoGCQTRNt1ehdrF3WtS0W7OUffYBYNITUP0OO/IjTEd
HCjvflnoKPKjjCLUPv6FaFItC285uVftTjdsmR5N7ADDDA4n8514trqHa5+oEdaUTixbByY0Ix6M
j2OTppG/QcxcCoIc+8HT+pM3LOuvlUByOLT6rWoh5ZVp+qm8xKji6K4rvI3kQBAdROvI258aODYr
KahNh5eAny4ujgQrjoAODP0geMmjhzofCkQxz/6Sas3p2eMk0e7x68W/bIcvC+KuzEUElLM619ue
+ObgYObR7WI2BHDrf6cKy5hmSi7XxH0eavPG7M11l9Uo5ouhvwtdBCVd+SH3xvJolej55sieDovT
vQeETIJgOlQoYXdWmTD7HAEQe7vp7sdRg6AtqiH51Fe55V7Zwxocxiip98XafzcWHzMlq8chJ7WO
3Vz+sNa7LDfKI5dWpzyYt3lpSXqbSNNwzGLfdOWnCfkNQtL4yjYTjyQh13w20/r9mj208z55l70r
4vkzeQUg/23/0ifesfLtG1KP8K7AX+A8zeAqaJDSpE8rmZznZ2i3oT6VCzra8ZM1NZ8Cp6OP4V3o
BanASw1EeHqI4/2c4bkQrHdOjNNIGDFq7fyY2J2VeWtOYKe/ZnAWsZUw+NGajhg+NhlSGD94Tlf3
1s578t1wS8hGoMxTGO1cop+zmTiUroyeRgtfsCDd3iXcEAkjkTkEuaUQ9OwbsiW4uxTx97zGajsP
S6iZ/sDkpnvtZutbazVQkzPkjxC85qvE3F6M7jXFCwSXMooNpNfv0PCx19AXeSdTZDyvP9Z+iDtD
8cqeh4IV2G9mf/LRAmG7MdAfzna+d7L+/VpAXDLK8c3GM3xXNp5zmGv309wP9iEZl/GwovPYjzhD
k3+Hmxu+r94evekb+tHiaCa4nDmbdYCVuh2tttj2mfUx61wMLhjlxjj47N3IuZxjhwT7HPsMu/se
GVWwq5YMdxY7Ty8a+mJyP66aKe+hHT7YJWLepp9u7CYP91Zu+Ye5sMlvMKGctSs7Nx6LSzdgfepr
52M6BKiEgLHXAjam5bg/yvEpW+1jlQxYQo/tYSrRb3o1Sms8/vCy6+LV3s+NGR5PAVMBJgSchjZs
1ofWt7/WjmD6Ce5sbtnkynjr8+IxIsy3KL4Y7HdjsXxmcxm5RRAwY9d5b0yEDfVzgA/FEJ72bXZw
cmc6lIUf7X2yyY0s/+paPeZM3mpjhTWMB2zE7k9Bb7JSrfcUKYzyhoCEodyM9kGeDHdbfEB+/M6w
ELdteWTv3d9Ok9U8NF1/6TonrPLc8mDExbsh75+QYmSHPM6/BGH6OBLE2GPVtEe98rQU3ccsDutj
P8qjrsBZxEpYy+zrqTPIJ4rcr0QCvh9nTOTQTnGgi4eAOIcbBxgCFSxXJ21qTf6XiwzQbokSCRHq
cqItwBKZB/5S+gFwRPBS5TPWHen4nHrtuwZdAdlnnyO0tnnU5Fe+iTIpYJXcFdN46QeEjnoJEkNk
Zww2VxOK0zTBjGunT3Y2zDScYbGzwSFRN53Y4gm3nDKgJ1xG3L4rz4gwyEZQ3ZndtA/c4rHCJzEp
PsFO/cpyuSRvuZfRBqUWzWHd7aM++5Cstb9DTF/tHHrhZkBZGlrBs11flONdNq93hVcb+wbsp53R
XHNUvuZ+fM9twoDKgR4xay+csvkU9tmPtggfl3a7wM7+NhwJC7JQWRlevvfcdN1XfvuAWL84NC6l
oQFOzG4Kd45PdZ3F1IKJHQPHstBEs/PmDj7rzIg6v8P9w2/3tZm1cGvbL1bGBKkeSuQv8IfxDNkt
rLQ2fGtsyEPurovN1DdJfvgbR2psqTh9p3oMC/dpjmgzx/zDxl2p9qFc1kWbHLAnOS5wh71mfrcY
IWIMkzDZkfQc3nl7Gfo0htIVRGjL32gblkPrjbdTFXGYvYmpo1Oj9pjC58QZSpAq1Jt44xfViAYx
bfBobO1XRux7J0E14trDIauzlzS3DpZ5em8h/h2umtb64LAO2jEux1G03a75SgIPeGUavyf96KFb
KlRBYO99Pn1OxkG92HTbdTUdg7E8GNwhu2a+rmkoruzGVThW/cUBzUh7zi5/al6x9sfOxI8faQW+
mTFTwHKwqtsmQeS5NF/qLHSYtFPn5/7+FBHbcapgupnLQvIQvJDR4va6Bd9m0/2UlPUrdpHv+5L5
nbnG8mJbEK6eMPVr8heviK+bZT2QRPW40DpXwFfw3tN9Fo6PU4kxN8OIb2YYv7jmKSZAEJYafmk7
e2U/e3AOyth4GtvmZQw+lHn11laYC5cB5nXmRWWwUdaCom7pWlgxCbskcf1LHGA4N70OG9NTdLeV
ySfbtBkuRt2XJUM/7MLnMadZRJuenJ2Ge2L92cq3x3Dtsv2QdV+ybiNoK/Tvet95nWluDXVSeWI8
VBivXgwTEtVsUZTmFnPzdz8BaHd7YzMOfV08lH6SMEk20oMdrzEDDIDYYnwdrPIBl7j7ensoxi2H
/tMTlkRMFgHn3LnmAufobtyX2fYMJ5hQ7xospuhaxLq9r+vdiYEZPSRZaUU3fTw/PP8v0ZOVX4UY
PTvwlOqcamcr6cbJqOBHbhHKKOJkbKjm/WYfKoir25/H563RwONv350n7wQZkaxumPt2sZ+7bMEY
zH92RiKMztN5iIkPZZghSGAmT04ap4Iizob2Ic9PH432W0ZC7bZGj8Tg0ETiGwHRyWt2bgOziGGQ
xv3nH50fBaZ/+QD0fIdKkyixhYywUIFl8Wl4BuXElpVPSTZ9gGb+P8kAyUP7AT4RSq4/b4NeoBee
nz5/RtsutzZAwamz7pdkvmpm1oSp4nIYFd3WJfn3YXn5/WNxZ7htp+7GMmNYvv63yRi+/iQoiGUA
cRkrDtXZYHrnp8t6fqraaH/eOMMpPixUra0i2c4ch/M2QC1DB38wXWhfjAaf3DU72rmVYhQI2WFx
8WmKqqcz3yFY5h/nB62b3Zdst59uvw24iJyfdOdk4OKeqFr7j2lavEuXlTg84CJqC1KK2wVN9Ger
NZ+BKe5rFtfVAR2qSdZb++WyUdTeROYehjIYwMIPH6GBG6+mWTxvI8mFYZJ+5gkOGgu1TcRGMeAk
YjCpvOjBv4Cy/F0F/QwCfncH58fdbQoErIqDEtB/QSNCV6SLlQM+iwRAGBVFcBmBfHVMrgRyJRDB
F/jEKZZatlzN6SiAbAQaCbKRxFjkc6FRGh7p+dNSXrGgH8vi7kyQoC8RZ76ziFMGWFrlvgpuo183
OcQmCYrCZoT+iNNOvsLlQLV+InFR8tUga0DsXvFnPSiJiVs5YyhYzOQ1unCffPIbT+Q40vudR2Au
smkRrDUSNDKceYYLERDEclb+kZAgzcTEiRcaJLXzCFFBRPuleaI7uCAi+liSNSkS+0b2ZJA/dCRR
0oxcSVqrp8WRHpCVjFhy6nmpXX1YACeSLRMSLsV7x9rn2GTvIwZgBViMmL+xhS4Q3pF6qXHv9xiV
0nt5DTuEpivokruSPE17QRVac9WMh8KDtJH0t5IrNmy5+MjlxmfjrourB/psIGWPmIuUz4sgui8/
mcgu26QPbEj+nLGIxE8fAMuwEX0z8PSSH1Iu60wIE2hOXCUC1AQICqXDiPjCc5BEOHvLumYqfCeo
Teka3CfBb1AmAbfp3JF2esYEbiDHNJjQljA2XGmcR7nKkXc6Ntc26ac+aXecIxISm2SjDsw1dIR0
wCVgEPNbJ4O2abKLe9xMbi2IICGZqxZ4ON3G8MlIsahpM4JZ2xBQ1YfZj8vQdMCsIzq0A3DgChcv
gunYnCNesSJV5GtC9mteEwLrtumPdLNeEYzv5rNJmgJjvdJ/ikayLxOvvYyUKZsQLmuSMgv5k5kw
IYRN90rZGREnXRxsHBm37TUO6PP8lSLSap37HueRWdGypgt1NvlhGsnj6uYm0gI32LvdrWf2T4lX
9ze2X9DrBIyf6hu/QM3Vh5ScbUigoDGa0P1NdDNAiI4/PprTRk1F/1Zs+XtrHl5TbyAiKRRZTHcd
7bBu4DQHRcHX4CegDH0Uf1kUJMxefKc9WN6IIwl+Roh5FgZM4rttzFxsD1n/mHIDJEeCkXVmTEhn
f4a0iIsfGfCC+uFAQO8uKjnuoK8uijQd83ymeSwT2iOuRcx5Z+hcXvMShAiLmdmIA88w9VhtbxLI
4tJ5Xdov4eLuFStWc3FKdmskDSKNn6PadYuZ3TlHXfv4Mm4GShKGCCX8yupY3deH3vuMhx1p5pCS
mD1p7j86mDW7OyljTHTp8xdoEJQ75rfeonVexB9bnZTQ12+NU33Xivu5OmVftm78ggzO4mFSnr56
MRKDYX5XRu3tmbPTud6ujC2oYKLqVAlUh2XJKIDpj42xvUzM5QMokIfyKw1ZF/kDpYcYUYYtKMQE
FAlWJlRkjycNKjIRqbQ0ZkN5I/uAbrsJ0ZyBlF5qSl3hTxAeC3RpitjrWFAkgQlnRnNM0JTAiE6Q
PPTbjtYB1AUn3/o6QPV29mxGBeczZupRxbmo485XeNwd8vV7gnYuRzksmN/AdKlgQtFYhOUEPW4i
2EazknuojnKG50LvfTTaSnHRJEuDCTn5+mu7Gz3vQfoMvyV9CfkGBKprbXug5Q0N4NhTeMysiphc
DMHVX0dy/2sw7f8L3vv/K5QLa/8/YzHtk7T8XPyzUPLzi38HdH0rdE1y4mAJma6Ppvh3FpOF3x7q
YISYYWT6f1YAw/WXYdzPn/wf9t5ju3Et29J+lTuqXTgDHmCjOjSibBgpFK6DEU5whPd4m/9Z/her
byJOjDiZlTfHPf1sREiiSIoGxF57rTm/icDpF1PP/cMBtmDtMD1YdGMxB2/Nddrab6rLwkeQjjjN
9t8//1c5FG+qtOy7//O/PIv28D/7FLAZw9TzkVHx9+Rj+PblMS1jrm7978oqy9QiLW1r5EpEs8YE
P3FWWnbVgxIBssY8MXl/VNAB/cKbgSN06/Rm5ia42RqfZJ1JFpLuCGmCCeYS463u70QnWOrtTa+j
jGysXjVDIg9Nc7uiSGEBIy8ugeupZmls/DSpSoGCoupatggvKx+kJmLAmjcxpA6cD7geJPMBGhal
6yl3AXIzT7QWUt3o+krIIyJDwMdKAAoT3ecMzvqBnW5bzdegna92SXItlr3MFBEtFovTGMkmt2ka
b3LzomhpakDG5wmIO6/hvx9HN8i7t76v2sPD7rCgxVQG22Zb5Qm0nMX1XCWb77rwymofLrv1ONV3
LuTeHfv03SWkvq9vcn/ZoqWlf9fTldAmYBgZV9l9MMDDpztn1tbJnWLyXa4Eiuh3xEkEgDSky+H5
btB38ry6C+ogBqGIkO9m7r6G718yPpRWP52HQxp/1ERZbXdlnem90/usv7gjiyexnTtkkjWvzC/9
lBRbU3WneAu9oHr55e5a5Lzjse3YmLbeo15TXQS44dqNUL6Yr33nHZts5Br8qUCgViJ2GB+qka5H
pPfXz7GC3fbkQ40mywzPI+QUqO/VJtc/XUtyf732vkF3iOC8FoWFhGAbZZ6VSF/dGn8axj4Iv4EB
/Se0Clrau5uKFnYAuXw3ZRhEehMhvj/8IOw+mJqHfirel3bzqugAw1vAnmlQgUVs2vw9KQglBoDm
fXQZGXqH06GIsGlm5H5PFa9RpOcYumw5pzq/qgrQJAkpRGVcMH2wS9TQffwtKZKnJrc+tglDZAtC
MN2k2J+YXdBdccG/Isu9r6dxAbVcM6FWoxvn+7VB55sWaqXQOHrjP9viNMjha9E8UNMcNe14rEil
oJs+q61epzDuTKMqTiM99x2994IefK5mvKW2vGcvwFesp4jG7tmgc7+ohb/9R/13F6m936nRb+RU
TGa3rzUCqKILf/9kazSQTzX9Cba8e396mtLk8gTSC3vVc6axQsN8YWl6OgkaOZQaPhhMITpOWYeO
ucRoEo0BQO3CqxjB4uYIagGETBlpTQ7C4+GgfCelR0XMdeAonOLlSnICg0R7XWtlAvthRXtkoM3W
Ijn00h38tMmC7uHoeb3SzJVcHyzhWc7ZL3bqkKqBHYFjbyLXa+hDrJiw7xBh0Oa9LcM73AFX+a68
kfPWWB1AdgQA8L1Mwptgj9Kbs9gxkZ47WM41s6F6SgH909SbrrQnI5T6p+CE+RWZHKdx6F5JSlPj
/nFs3s3ihuwuewstiwPKPpc5FyVnSbGtMr0HLCBxnMo6+hl7G1lfxxxeEgPPZMkPJszA1bWK8hpg
AdB4iS5rMAbSdY9874M3sGgGqraXZzlEPwnkFPmfcUzAItDYPo9gEkRUcmgTNkHjwaL+yR3Qq6Ny
o7nAVSMjIF0A26C0QO6m/QhwdyouiVM/JaI1EA1MW0Hwhl4shyGpP1foMZyJXb6xNlRIOzSrywI1
zLB2r6Go8LmCsngX+d77Eik8/V763yQGfmK+iTxCXAnDf9XUWXGIRJzAZXLX9459HDmtQnU4Mw5C
DJUVDe3+ZyzVb0IkbAtSNqTnJq28/PMldyEDVPc5orcL4rdaKrhYeriSAcCMQG5y+huK7I9z0S/n
yzXtlvEwTx5aLfz9DI6ggJUR73n10zC6wmt0smOCzsdTawzFh8NmPlpZEg499Ak/xQXPXC5BIuJN
UAuYfeb2T8urTpROk55Ta7n23G9Lkx5n3MDaa5olNbpnHHeRB60ZGW2IiChxT/mTk1Tkj6G8EviL
R7Ob4Gt4aKQQAHGxfGlLyL69bu/oRxHQ95PEg4i1YZbYV+GNMaRn9yX0P7oRFAGOzNhDeskSLgCP
R/0rr58R+zfyrY9ddGU9S9CxZmyu2cM4yZ9f2Yxqb67jUd2AEvSVFKcqiP9TV/6PxPF/zvr/LVOG
urIZ0mK4/CvvK7f8s6iExmw5joWQHRIy0/h/BDUHDqJ5ajpKRBtKzF+l8XCdQ3OHZxYHLPLVfygq
JUQwLeIA+Q23+qci8t8WlbqnvxaV+G4dCyeAi2DVZeIh2+5fi8qaSQe4jy4HzQR5ay6SV4hqAZhd
Ne+ZJzKBMBhQ9bGdnqKZVluL/Tqi+1mZPRosZ/ed8Jpz1ybIdbObvomsWyeqz4kLpq2B1mtGst5H
oE+r/E3jp6+ePD8FnI6uqafXwsumUHXkeDTpMdMgCorMp5CGs41Sse0/xUWKzhCGkplNYMaKa6wh
3BQxeRoaxcHr+5uMDrLfsc/KsxEBspNzUoqTy/2YPaY9PT/uqjjGQ5oSkNB+ihIci47vPhhJQ1tm
IczKrdcPBYkOST8BhgbI6Ng9ikprZBZTPxZWdzn4bTgcUBtlb1srDg/jhWyYKeVcmiXLgaST+M63
xwtJYhmE2w5aRTr57IiNAo10vQIutodsb5cBFS0nZtfLnX0QztH9Q96PX6y1QvxMzLNZ4vQrvl3o
FfjeWJPont6GMx6BC0bLS4WpPk8GcmjjEtLNcLKH3Zd1wcSKCy8lfRgOhEvC0clu55Glp97XCUqr
pF+a18rMSe2kxv0ZRceuDejyF+M5HJbXgDPfR/6OyJmVPojPYIGTH1wYE4hKQ8lqRrt9TO9yRe4h
jfEv5SHpDHQ8pr1nrndKQpbMdKU1KJXrXLFLVquQFJ9d4l3fSI/qyX5J94+zJv4ziL3o2yUg9lp8
DgkduRrnlYl6MPPuJ+ZJ0Vyia6D0Rt+essOQrJFzsr1JDRXcmnJqD6mKVXI43VdvBb1AvY134tad
jbc/e/LJKcdo+bOnXs7Gs2nTKMqGd044viTT7hsczU+5n97MdLKCnuV1G/zP2e6l6uHsMiJiyxM+
4Vt9RS4I8mHrBXi5u7wYAbE/S+y8DWeGdjLdeS1dfXnhOq/9kJCiLTveYjOSMWr1+51nCbAnmju+
gf54BeTN2ZtFRipjSWD1vSS5EgYLPMNeEKnxx5GmwdzixfRZsnxKf7U1A1SUBgpa5vvqWbGvPda7
+MA0+LGZPmQzCucl+9plTPggLq/tGlK4QIbZ/itL7/bij0/zy64HQTNMqU/i0MVFbly9Tj3ndUAQ
czq/vVTh1WVC8EauRZgCQffwGVbU737/ACH5pNge8Wls5Pv+YjytZfdkFX55ADx830DwjUGnHxDw
PTekpGJ0jFB30HYqJdvIluE5qHoGlOH3YveeqOM/lRlF4nzFULJpO/rt6hG/avX7kccTgDK2MeSs
F/NDFusd0298cKk7dOCE5PRv+wT5fNQb6GOQQHa+fV2G1svapBqlnUY8iiSI8B++oBOi0+eoah/J
Lm4IB4oJCjLm+N1AxlDoPbuO+WBO5t02CsmW/tNqfl7tBJgyHWGNdLZZ0eJ0GFw1tqm8/pCXyaey
pl+PjnUf4gpecAf3GIDVox47UomppbGzXPku3S9UE0ochEoHkvKns0N1iviEfvG98DIiQqAFMC+U
ECEh/nUzhtDCVpNafvkCb7N6ZCNeZzXVSrzP5Q91nyr80Lv5k9iUFi5pMUxkPtFX+R2ThvZZhH3V
r46qNhsUUyOXOWyT1e5WT24w07PZ32ggsMOrvY0d8G7r72iioWHADm93Tg8yxOutgkTFiryT4oZK
iapOuTwwGUMhoiz2su1uU5ECWTKbyFVpAB4+bmTw7C+1NbhQu5vdQ2nFJ93Dn87KM4gTrDqQTWHN
DB2h2hChAgeBA7WwbR91kdrzUgsn0uxCCFSJrOp5ip6H4WPSfh+r+q6N/SvtJtSxU3bxAremjRa+
4sphPOlS23L7X9nLNNRJxeMMiltfDBTD4WS+w8UPwIaXGCIuQyMfZS4qK30dxt1N+TEKLhAsqY4h
pug36oPGcXAu6pOoO1lRbYBEDSpUQGZI1VPMBA67NJND3FmqGyEPZkbvKQtAVRUPm7aWUm8zMLHi
6V1IrJA9Q3Gw+CCXvOdqrcLWvtNgpb28Qdpw3LCnzIrA8u4vb+uFsCIqzF3qHiOP7BSEFRIJZkaJ
Z2Am2okYOqT9onWKSGFZcCfg4UAVHTg9z1ytb6a9Y3dgc9nmD0xtOkKZUSPMIYnP3GTlOkP2lNrD
qWB61C3zTdvRFJ3j+55ETa+8b3EheONbsIqECKPf50XQREY0B5TXZ9snlUoSEcxJ2jTpiB2hGbkj
hPHWXq48APM0AfqDXQXW0fTWu44pttFClUDaHSfDZ5/p6L4usP/nNh/DfHnJ+owFznZIiHSabw3W
uYbjaI0ur8c8gmBWkznkVMP3/xTRf6OIDvFa/vcW089fvv1LeIxu9ZcC2nNDCIW+bQKK+UtiLbV1
yNTRD0wLvozMpb8LaO8POrguXk+XLNmABuxfC+iAg9XcoZvB4WGaf4vLGPj/IujE3aJW/BChLUrL
fyygh/wC2aSzizOxjMhU9yZlb7UwlJYmgBjASog3ZuXSE6C+hULItCX9UibTp1ozdTVjgVw/7Lxn
Bduhq3iXsAgBVHkKsFqyNCngbmCpMnZEigYG/6XlaeQzzEeBDWXhXhdFk9AOmskdiZ03STa+9fBi
7X24+ch2QQRonVxYMC0WzlwrKBrf7TeF1tZtFlRpUR4B57L84jpv9p1uedm9L1mgfRbqlAW70JUG
LcqaIjP7rYhZGJ7jJMsJrKAwYOEfm7AkgqN7sq34nUVpIMueQ6kwUzJ4/UPu4JztbXStJbg6Bwke
gIVk3DHzXt+O1WuyW1+HffPadtA+Dk0BkBLKFI4MZpTzU+v5t9EKlWb7DxRUuK9sXEuY8KxL8bWM
omufYCtjfbyYyYH2xlEnN8XqetRLHXUTYr5zQh3FTuQ8UVcN1Fd29tGi2tJAaTshU4WJ6iVEmoBU
G4uMcxM02yvPYPbKisaiEDvPWat3ecbYv1D5WQQJ5AhiRgrEDSvjhsxZOxC9aeq9XVULDlSQ3n7X
uS9RgWGpDl5ZbvQ0q9AsqTgnKs9G2lNyFsFyUpVmVKebaZ/sydVeXpBvvcuRIK5+8n7WMYauqQLe
dnIlyXDX5LEf5tuBk6S1OMc1+CodsxrrDRBCNafVcHeJ8/oonJ56IPNsgiEwz1HNHA4v8uT790mA
/Wp0r2pO/S4VuhhfKjzINYFx4tE7AlNI8aGl6Dqkxk+o9dXvQkC68dMWKoNfs2uXPULIXqFiz6A1
S1WDAF4Lewriaa5W7TGW5JHOC5D9wYAC7bjEYBHkmzZBdVgwp1Q7GpERELWzA2mauBwCCC49Qo1d
/mOZw29BQwkexgTMlP2KOSe3iMVYEgbgHZJQL5+P8wWUYG4MBADiIXJB8AZi8Qai8l7ygylK765m
r+mkV534vdnVRNPai+53agKHefMYRLTNduL+BjnSKwgiKZ7fFTDwyFK2z+P0tQUyOBQ7uAYibAAT
9oEKG8CFZ1GGeZXuSXmHh+nE5nNbO4cI1VWJCe5UpN3CEW5+H8QtJqiha15hKDnIuSj9ugYy2/e7
j3nmE/Xps757h4Dpo6iiUsbLg22hNNi82BoSg1KGyK4tG2z3W1m3tcfQXsNA9CFGqRmm59E7G8g1
hOtkW3Idr1DWwDcvYJzD4N4E6iyXo3YlNbDnLK5pZTNmAAItM6j2cfo3Mq2O6ZwT93BOvgYApEse
jobqzRKc1UYW9rImZNC27hcLaiplb0oJ5XOYqekqn+PC3B2VWkT/XG3lHHcA2rSNBeIiZDDZa8n0
1SbaaEIBIUltukepcCPHtpxq6jWnGtTTnBaRZmOG0C2l+XZVtEfDzG434KcEAGKCyqKqYb++V1dY
D6aKHiYn2C7WY6wAKwbzcp7pFJdUOzKi5vZ93adX6ojrFtqO6mJdffPNjfVxLl7k5OzJvuShcUU9
Gf257cGjJ9BDkG1OJteoOTZOfta3lrUwG5owupsEZOOd7I2jeKKjs9xd8g8GM4dp/uA1ztV2Y14N
/WWiiG4x/ekp6AHovqsRzmxHgjWv9Qz0XWwfE9y63J4epvJ55DxISSsdRMHWZKC1L2ughWVjhx81
IQu9a4BN0UMnRaBtjlm03PZs06WGCHZQy+s3DX/IvYA0PcrSG8FwkY1Xr7qmAXZUPAivO7Cz0UvQ
xV9ce8X4gEwZPQ/q9m2CoFe24nu9Ca3Ptim4kcOzHPybFaB9TTSELKEBZ+cpcs/MtfSW6X1ZKFKn
1L5C2CarbE3HV++HM1SnS/ldGBkdWXq8ukM92IFxyES3t8K/za30inepdyPKk+yvBdh4XUUvhl7E
cnkNuvakl1ivm66ur/LhCi98SZG/9x2Aw5nxCHtCJEbyThPG9OCUBDATWC+GkjbkQcuWHpetbu+u
OeZtDmwf2UEIJsu5N1sXSf3lVsRaHUeatDTZfddN+5y4WohZJ81kfg1hwvYn3JYsG6rW/GsyrbcW
0gLRpjyoagMfxT5g+cgsAl05Lxje3Q+XMHTFNcv6DWzl2rPjq3VsbpeAoGI2T21145XsJFkR2xmF
A1+9vryC5HZPtJZLminPoeTt0MdaDF09yJRcSpOXgY9vQsWvwy9GPK83Vd+vHMuVl9+4U3my1hsd
Hnph2ZQcmmA66Hl5qUUkmFsiOzXK987MeWdEVuJHpKzS39p+aHcAZFgoOtx2+VU3zkdEmDdlnZMl
oku334NJft0WFyI3WEEjz39NOMrNdvNd430eUe+Sp0gusu69jEhXbsz5Pmh2D+ZdNyKM+Xkn+i0g
biJOkGUbMAdEfrr0u6e2+ZpBiVLLI6ySUz0uG543GGcE99V1Wg/bVdUWWc3lGPgoermuV7H4ak3f
/u5alN98G/2g/oxrigzE8WMvN2Bdj8Z3O1/ebL/a/pNCua6/4Nx79/se+i4EBcbYkJy/e2NuH7aH
3SZ87BwEv6i9cdp7s/miJTN3aKUwLkgLfIpclHKe4+wd3AekJ035x8KJr5KC8SDJZyTgPon21PbN
u4NdDk/5aDzJ7t3AY/j1Ikxgr4S/UsMnXOpzwaZvjMK3+tlZXl+YXBWcWOLpyfLTu8am38FZerfW
xx1j90Swsa1z0gFOzICHGyVHkfHka0OW+EypELt+zkQou4AqS0GW4SPDk8k3ATCzIb4PQJtdQJzt
QJ25IM9IA3zJxUArRENLNy6aitrgx47jlFkX5DSMdw+7uWci+MwApwKvNjTabDMdKvzuqNwDOmDQ
Y5EeAWZTIg2KxmNjfpn4Vt0bjw/WykdenYAEvFtORZRkb/6zW/wbu8Xdv5XyPH0p+y//9Vh1/2rk
wi1/63jwY9psGm1r2/qxY/ul4zH/QKVjguX3IfZLyPN7xwiuH4kO4Ziui12ShunvHaPzRxD6+Dbp
9lG6CUX6N0YubFH/ceRi+YxtoMfIBWqiKQr/ScfT+Z3dj2mQnyPQVieXtG2iCznTIMXY1Cm0nqRK
CfzsynLvZw89Kr/aijqEOeLyjOV0StzhFgzKWF2p9FPZ5xPK0zF2NsyJvBXjPMH7EeMAz6J7HZdb
Z/A056/RUpCltt4KRtEyejY76y7q8GkW792qPpr1cm2O9VdVlb/+6AUk+sSJAlUhqIyuYNmigLwA
4kzHautpq4mtYrIZxjOwi5RPiPrb9dag3FeJ+abzCwfhK+4aonj3RXhi89VfrwUFbDDim8LctrfN
FKm5W725TO2e8dJ9HHofIR0SqJ61b7t6AGn2yZlYs3fr0wCBUB5MMX8kC9aprmfZK0B+ZN1JDTfJ
fp2QEO9YbciTSKoiJElRKXroMCS3b83B31jY0ksL0qwraWuDovJUPpAaNkMqkzIYU94hZ70RnVvD
4dK3cL2Um45Zak61w3RGkffVi8o7SRMP2n1q4yThsVpdQh3TjD1afvkgbJPRYYfBgMUD1SZVZxfd
V50vQLJBtqAaR2gQFeyCIPYP4cFPyquabVyK4EvCIIm6Zhyppkc0KN8brbEJh4KqvkZDEvJsw3Af
vhivPYAVOrD8i+YA8ORR7xAucC89V0dLNEYSFiO+CZ23otbuaKWKbivz78QkSHk0NvWq5tlVn57g
JIq8pOm1xNhWpleeGXVc3Y1ze1qbLcRHaTfKcguOaQVfipC+gSLPdE8rOD49AkUfaHuaIFKrkvg+
Wj9bfXjoigL19GZUlvBKcA2ppPRMN8QurWCpkQrUXaP5wbfzk4W1oACfLUFS4xI/0NW3SocYg/5I
saTBlHhWJcJquiNIe1E5TeH5gt6796Zbz4cJMTcE3oGs87JNHSCVlURiAlkJaKWPw6+Nlov2Y1eb
131ofy/nH7SjDrr7gREXmvM0tK9CDrzY/KipT4U8IGo/mytYAw4zP4JCw9+OkLzXBofp9kmhXuKw
m+iDklwdArfuvYfZ+8zyeWgg3+kTZnGsKqWB8AkQV9ACubNfbFNt7dy6Q5QN/ZetXjy/i/OWV2s9
O3N0naHE1/ctf69nu2fGNalplLQzO3kcssCyRmu91aTpwsBC5WEVqXvPlIGDunQIDiH/YD5s+waH
N9683IpVWnCMalwVpd/MojupttTTvfT57TzwuWO3W/PQhCYB23D6dXxml3ukm1dS27WreVuzcUN2
c044REKrOrWSxoEh8xc8HefKB7S6plde+thyJcnyInvZjgpvTBGkM4BkauHA3NDRUXkNUuzj1Hd3
DmMFHfTaQust1hFR0ScfJgd4D5YgBRChT+KdFRrXYtgjtZ6L0clgeCbdiHokLUrF1jl0GBBlhC/p
oYgQrTHOlhK1lAdv90UTHAVEZRdjC43SZ6ODF9vYyIApMdKvdol4jNMBkcPnuUO7hm1KpwR9/ive
mWhZUfkwMuQ8oAolmha8CTwmTsaKN+n6AZAmIYyXmpI7cp6Z+L0U5Vff5MxeHtVq+9Vy2/Xp+7lf
X4Levkrt+ugxLenX4quPH0dfk8n+7l6u27r4RHcA3E1zV7Z5zHwme6wALzoAGC+Sd6P6gf/snxwx
GktdYorm2HFa7HLz7QLQERvQ9PPSi2iPMbwNSq49lRlDO4yilciQrffQAIrMAUai6fpqApC0AUmm
ACUdwJI5JpPasR+yHjAapEqNZqfa+5S55pt190Hf6qK4CR+95aYvg/d2ep+4y3bFSzx8SPv+c8zu
mM7KbK5fDGfZLsrCp7F85dfJ/a97jLki5Jx93mQPukzYV30dneGE4+cWg/iZn690yEbAOPkARjhj
mm3cwlgbZKfG2y2K9hCUZwmTnuO/9NkSsj5zilSWhVChtnhtbMYSnx4vGytzyFgETtr/2GN5144o
RqEEiYj6aTUctt1IZmc2X7FWGJJhJTMFpCPITWpVR9d5KWpOKly0zHQN6gdxfEy+FSBKG/xtfjz2
V7b7NKPbHNR+AOzckFiAPu3Xka7Vv0r88+tkWbcV3JI/IRATAiMTKAaReHtIPSlSDxdTc2c8VOV8
rQ3oBXGANyxb4mDmsjw1BCOiK52XFNXe5ovZckLQrlYISzGxSrCnmZyGgvqVEDgS7GkISMjkg+nR
o2LhgvgLCuVWmTC6StN494LoSD9ys3FyovG2tnc34gzV8BEm8h5ZSJQfoxcbYdwtqbsn/SnRgCoS
/Gpy77WB2RndaWlB8gEYBtcqhKvsOULAat649ut3k3xvc4FnboWoOLjR926MX/d9Ht3D2vZPPe5V
jmVOnGHmHsidXc9LnJ+wXD+Zs387r/SAOY8/r2kwobTDhFmR0zzkU8GizmB6DZYPC1NeK26tQ9t+
i8r4gjV5LA6Z5HvdEEKViXv+xuTfGDb2TQBbh2I1P5H8jUlC6Z5z8mrK7yfCUaOgvb4UECDbwPi8
y6h4crJV3vmkZqqzqtOJpow7TiPFlB+d+SNduPusZqpbGIeImat+pYol5VQOORb/OEYuumSh9U50
djy9Nzp1CdChYbS+MuHGcNYdq/IH/RiaaTOxcxw0LEZ18iNgrxqjlRtZARXJKUhIbpt3GsHqLVTY
Sz39aW2jf51Fp+24CZc72tEgDz5aO6JPUHRIQKrPRMjhH43DK7XAEgLJmUoccuNB3SW94Tu2fOnY
HNXeiQublae6a2dEe4WJiJu2SNIf824DeKt/I2qVB5hJhxIm8fddDYxkITFIOXJ8qqmGlbmiaakc
aY1J63g9z2H5gBRreyXV8x+YMRoZCCooB8RIxnyAouSyxUNK7yr/nr6qUaQImDlJqDbbk9m8NYTZ
ul+ah3VQxBKjSk4D6lHqunolanc56yDW54LZxyHs671G37pLjl/N1XVi0ERcw3Lkv/vB6U+i7ZkU
X9KBaB2mTI2B7Kl/xmg2Y9UnP51l7wZH1T6e3PFBe/y8NIE2GMmjGTNQMr35NIXYvPJhPQX1dLsg
hCo6y364xOkj0ej5Af/p3v8ALMFmY15aiFaZIiXz5Wr152DvBRT0Se+QV1sRtT7745t2JlmA8Fz3
dq66+3GOnPuKplLVFvHbS56/qcfkW+Wnw1WRW7zWWeVfN06TvHLWiEVzxc00r2+S1kqROIYjUVfO
cKyrgDxyuJT7S5n3kBjRVPpj+mpIlQoYD3yEy92ndAAnv7ojGULdR2MuhyON4v4cHK8JI0nvyUpd
9wZWt//s3f9He3dwwDvH/LeD3icGvaCEf/wLkvDPm/7eu/uWD6iDE5UHWkmIpN97d7bnDHOZBAMU
dqy/THvdPwLP9QA0sbdmHiz+8G8PDsJL3F0cmDtuav0tuaRraW/+06tz812eHD/c+S6PAHkmeBZX
XYK/yiWdfEmGbOzx4LArc0CxyoBhsuRrKwYX9xCUn+S0iIzxFgO8jC0NS5aguior9XOZmNf6WYBb
OTzCKT0l+bP2GvLHhNS1yRu5VkpWJm1qtFvSXkd8pO3PcCM5THrHuePrkWbWnFXYHF50wraoOeR8
azgT5kYMtJcBKnrycgd2ZiVcBLwvZ2JtxWThULk8AVXXnUkYLf2GTLFSFYEvu8UxibvypXVJT0aN
sUuoffY9ym1JgXSpzKkSnWjYt4RgwhlJav7Zp891GHzcoja2AakuTJvLocrtx3JtSZS/fGo0H91+
m4Xhael3r7cMjswHAMJfU7Ee0POoAdOabbKPEe/47FRL5EQ+u8Ffu0J9FSoqIoE9tgDYUkddyNFQ
0S8EY05Npdy6eBHy9BC25bW6G2ql1F5wk5NS7KR4imEZG+sPz8+PMG/OpoE+nN6KbFETEVebNYq0
xUsAwIn9pwEaA7bDURvOCua9HEnI+bfbLV/S1EIoztvM7lX1v6w5ZoMGkrdd+3Q9j7zcISj/3lXB
oULGrT+mhz3L+M2m3I8WutwJufRsTYeMMdBnbZf02KYAGiL1qEpUbQIltVyhwhoYvCFBMxKs91J9
YlohI+/nBtRCYKoAjMd67bftr/ScGgqqSZQnL06KMzVgDbOqG/WF4Kmclbah3pCqR40cbcN6sV2Y
E+s0nDnPFodkzm9N9nt92iUH2wyuYrj1h9LBEZ0b6RkuFENz7U21f1V5qj2j1ioNOcZQic5E7LGo
zguYYJRyjBU0FjRc58qrYMB8Up6iCxFZJE/1tTS/rOjeLNkbux8iCAbVK6/I3ztu9ZCUpyntfsQ7
evI1i+t+GLD2MrKsrZtOiY9k34x7aBhQWY4OtiSJ4ySH0lcf25Jk9kCvDn6NsABBnIpWVcNa1PUv
o+2ikldDR30/T1Babxa8Q7pWxj5VfhVFy3qXCU4o2zY8KyZ0wKZ9lzev49w7CBvQsKEEnHAz9o9J
AGUTyrUu0nhEtY3qA7frmC/caoqlMl++0z4crysbM4l9Rzl6UkmlykEd91EUTo4rBdIt7HwAFEkM
p0dkiSYyBvu1qO8C9tP5bN5pi6Ltys/nMUEWIzqHB6JRZnS5cifjSIkAxZxtOI/NXRIYBcuW2Kei
XMI9uWvyeQbHVN4kvAyziQK5m6+n+M7jyPWSB/MSbAo8lSyOlW3T2U1VuKgsLNilHLbNARYXleYp
MXPa/og9rdd+ncG7kpghJaFY1LHPGBr7n+0/TBafv666C6BzuVN+y8vAC0bVuYWxGY+t6xzaKLzJ
mVyvtuSBMBRLNu59dZOACFP7TT8Ddt3HJcRFBJRNe57T/tzSQpWph80XknSODNoDJrJJB2eOzXnR
utHjsHPSMalwhUaQRE1efZ0GBRcIIsbUSOtk836xq/XK9x7ESkjolXodOxUe1H9qj/9R7fGnVYMF
/79XmZ0u//WmreL2R1cxJNhIk1rMf9/0t9QMeZfrBYFp48v4q9RsB+zRdCkyfIdJAGDFv8QYeH9I
SOYSD+wGrmWrZPhdfKgYwVRh4wBmePC3ig/PpqT65+IjlI0YzZtGCCjX/qH4GIO5rUi2r0AUhDcm
StRV/Fr3WSur4RfAaYpTXv6IIveLLzH6tpYaZn9Q4BctkbdhOV37qYUZNn7fRw9lM7ziBH/cVErS
L2038Nv+GWvXz2VZdw1Y8GDF5mMeF5+DaRM3/b5FsX6nnZzanzaWgK9UmovyaUwl1QQ3C7E1K/E1
9UWJWBAQlhEazuC8nZPqZdO/LcxAqhGlqqsPLF6TJCYisnyVh6wyeUURVQjdUlsu88nxuKmcGrR0
DbkKPzV2CbbSmOFw/9HvxqfFid/N9gWuV3vlMafc9eNz1xjPfpud348zT54rTOb8zHP4eLmUdzmR
QZVpvNOVL0hKXaoGTv07GIH5s2ETl3qxq2MdWN/axfpQdMYzW6fX/Uxz0IvfxTSgXD9+J5ikUrFU
TzV0LyYcbpYtcNldUSYba1Ll1oUz4kSDRVWBut+6ustZe1AJxtUnKNEZpmmVaBHIqNHzT/Rzt9qR
E/0KvlkVp4oJtSaVFa/ARwWrBZGLaclFEU1sb3Zl0hGS+lax8+rLa7zpgw6XT2wjo7BtpHoAiVg9
bOLEPmF5rG3cvXTBR2LmU4R1c5/f7fLlSYVqygqye22j6mtjRP8uvMKggfAZv9NLWvXjkzGSwMTL
KH6/wkBDM3k3dNPTlbN273QQLg1j4Sx/ZBp9LJk8z/nHkDl0eC9FkbpKRv7CFhj5E7t/RtUSFPhM
sjl8RsLnSg24uwSWBP3HeGkfIk3AmYQPGonvNFHf/Bur5uX1l4iOxHbh9h+1+5v4h3MMQA8uKOcZ
u3vmzxsFzOMBrnz7fQ8w9k5qpo5RdDIWUmKZ6euZDe34FF2a67FeDvp9j6Ajr9PtuiUHU+l9/fUi
KK2gRkHgS0qw3fP2sHsJDbCUojpoUR9UkiFsv50kTZjQKERoFbZLMGnClUPFIDlDh66B0G4owlwN
Vw7WLIkf6NDd9KghQlQR26Xb77ebJxJPIHjcfnBRVSyoK8AzIi6U4CIfswcJi6TGkUBnN9AmeGt3
/U29KV1w3TI2ySnNEgKIFHcc7x5m/EE9lbRnA7AkvET9T/Vc4ra79m+kA3NM67RpxZCJrA72STya
mw+kI5xUbRq9r+KuGDTEu+w+LF9n09qDX4G5sXg52osYdzgTwmb6Ri/t4Akbjrzlz6s4uyczI8cl
SqOJNAL5F/aGUY/7LsXz2gU/PS35QoxxmhOtDf3/OFnmp37pmXy174c2GJk+2og/vPp8yZf3F587
YSOCmcmKHt0WDP+6XMODetz+ahjM9s9Hx87tnlfqfkhxfpjdx+3Xc4uioQnNd8PSoIvhSeQrNuFO
92dEHzq3eTWR4p2tgP52JCmuZXy1PWxMOd8BqJHdykPNCGB3i/JNVXIzlyIwfqOApv2YJYRhpz+f
6PaoZ5tHG5nRp0t0Oe6K03bhdh9dwIu3PQKaPzQeee4rgLbhyIagIVoXvRw8F8dsP2MKvO89jx7X
jpCq+pW1Ti/b7/yVzYh5HcQhWp3pxcwYA3AZe7unenkuNB5wZ/xb9rOdjiY5OQM2YtRq+y5MvqS7
5v04kkrnJ9HVeOGcWVjX6LNva9NM9ssK3XBtw6eIGMLTuFzeLp7XHWSIX0v/exsNX0aKJjzaHJtp
Ouwzw7ypEcvtL7iz6WlBHEgazgZetM9D41XQwMKzJgTNNoFj+9AAMtRHxZUTDC9F7zwGdhVhEsI1
1xQQ6yMfjmNK6TgDxzcgZSLVNkL/oUlS5+x5T1N7wUiyrshXXPtdtXNZMJ6yrLsdyL7wgdvgt0oY
CK/u7egHdwCzOC1uG9+YpqGJT1iOC1Wfv0wMqvJ+QV/q4H6HpS2MjhLfdMgmdxnkGUZk6xxc+YwG
dmF127eQc7ZxUFG49zUjIo2BNCpK8P0Ia7PzkxPKIp2/5TRuHfsUITXTxFj/pFXuAIbWxovvMn5p
UYUzVNK4W73LonXvc4pd1cnykqheVd0q83LGHpi4nCC69dvieLlc/tMd+zu8cTWy/vsKlcWRDzZe
iP///yv/3xJVt/3VH7P+sNi2u1gbHJpuKkN/tcesPzwPf4TpuDuKUKzDv6Ut3h82FwYUqOhNiNX6
hwo1tAIXDE6ICdi0A+fvSFtck0f2TxVqQGfMpegFDoAfAiP0X9tjSRj5jgNpgnnmvpkwQchaaEmk
DwmYXI7oFc2Fed+8t0d/By5kfN+2642p4Pp4pMoL3O9Gds9tIhOJ/3brKCdZPcYqB/D51dQ+IpX7
oJV4qzlc8y2OO/2oxVifxIUZvMN8V3szBV7pqz6Zs2FA1ifrh0/oJlmgOc4p8VBXr0WjCabkXp0Z
xYWLF+DkGNWIJyGibBuBSMbRKl2bZVBzWZEHquiwSwYqCYZiHusavffAmK9k40fhdicpiD/wSGxQ
FmhVhT3XJEXTFSWTm0sDPuBGAgk13hoTBQ5/vcohsBiA9WgqirVSoWr+v9yd2VLbWBCGXyWVe1Pa
l4tJ1QAJBCYMJGS7ohzwSMIysjZj623mMs/Bi83XRzZYwpAQUTOqUVWqIDLnSO2z9Pn7778VA4JE
CTLtHG9ngJhLdH0QoacxziC+IpchCFFCVVcBuCRALvChPVhsFyR1SlQ9wuUUiZ4MHQJpMCEXIPXQ
K0+OJalLr0Tb9DSYpXuOSHgt0PJKQkS9VLT3KkDoK0fxS4V9jev8cJxC9LPGO7EXXISLybc0AX64
/lbN+RGUwRumiIkFo0qUxVSNSpXHqSM75uD8zL+Jho+UMUFtcYZAmVThEWrRHBwmRcCssIfmbvLO
QuuXkwcSZxpSZ/6lqhgrzI4KOo+qfMK6FkRTRT2fsqZJbq2PgNqV8XGCnJoQ2pPqi4bImoKOOI17
iK85049SWVNCnk7kE0ULd+Nrh6JMmCyCWxCybNNJwv5pTstdUciRokKCI0aAE4MU6gVQrnyVFWV6
cJjQ8MGLx88uZIQwUiTWr4E72aRUC6CqcumEYQzXBdXGfVsz/e284HmA1KaiUgdqmiGBinKdcV18
niBlFyFpp4u2nWvnJ5Wo3SXI3gUzJEy9KIAfM0t3XNHGGyOSFyGWZyKaF9mo5znI6NnZ4Zmo6lWi
r0eY5yT0z0bBAMKUKPAVDtpP9jtXlPlokXjkQP9sRDuT8WT3rKj8XTaXz6gQRqjebJcGk/cjnIPZ
fppVx5dBLJTL6ess9g7yBWlGqUVFI+dycWSPC9A9E+rVONJ25volQpuz2dswKU8sanyYHkSnswCw
Ls0RLNXyz2l4GlQuIlTh1X7mSU6Qkfhk0qSfcj9+Q9Vd9ugIxy+Yx18zY3AUxiGQWjkhN2FmHfIv
ej3WsgINojD4E7Qzn1TlG9S7UGlhkkk2gpSrWWUSFByYhG0tNHAKAu6WKOgLzlYyMQcTZAOieBdh
5D0PqSAg9zAxj6bR2D3Iz3IX/zeHtZbKj+p3dQfBg4wiIZcnVXA2WqAFMAdSisrofRUMdrwKdVUv
nF8sIv1rlR7lTvZHkWR7nBYv5pdHEn8FI962kCkSp0C08kT+UsK3smhJkkwOeutAaTibOyRgAwJT
UEXuAQK8DS8Xb1A1dvOxSlkSjm+GPmaErz4rKSZofxkTnS90NK0mfy3smSKkXC8kKxjKFBS1wNYP
hdQqMoNV9WUB3UP8B5EDFQU+6ec6J7NCQ84RbwhsNBpAwDfQA6IimRlWyDZTCjmtDkQiVORvJENY
1t6FUR1KZjJaMHuyOooaqR8cuANmmkP1Fahz4eRAEj0noM/ZFPqhDt+WKKt4ImoFh30xA+JOdSU0
KjJ9mT97IxBcBT3RnPzfeLeivvdQOZRbwQ8pq3Is8nGnOKKtgio/9aEVrXVzQ0/xd/x2OFA9lyrw
8lgz8ZDHLi9GoHP2lmNJrM1BW09dL1/EyVWwvD2gsKhNmRTTpS7L6j4O1pqdHrLE4y95v/zM/XYa
b3CelFeFlK0JoqThvPlt/ZgHTNBqoGkC3yagKTmnjXfXtkzb1chhha4sV+1c/vvvPryAULkb5UUW
nRfrjisEa0v32mzuBwzQamXNABZ0bcvHzWQ0tQxg+bbkA2u1AeBx/ydffuvR78BliYmD0Lac/l8w
AMxz1Cj19gjQt8hLdH3N82oD1GOtRyNAR6DI1e12maUnW4BlwPQ46wi/oDUE6AKePvfUVffUKwtA
SFACo42D35MtwCRgCujGhlWAqsrIjlKBSl09nAQSTuGM2tUAukOqBGGX27HeGAn6FkpYuieiWOpi
rvRrMVhGmp7BEGjQQj6RUSUX5/h1Q4geAkkqtsHxX131Hty3KeEK/tBtRNhbmo4ymiGpM+sWwCnw
TRYFAy6QumqT988C9RC98+mevCg4Wz7124gC2vVX3TaEhoUIOxrucsr0bnXEQzB9rfOUsEG9JOiq
wQZbHwnMBY2DHptkD1dFm5HbeWNEXNpnycNFbr45c4DdwvIgj9RDo69zoLMF7C1Z62DhAWvKdX8O
+MCeEs6vJ0Ff94WfPCe0fM2mmwwjwYYT2RwKTALLQB4HAy2XgX7ujOLed94QTMAzE+2MTUMBQ0iF
TtM2ly5EX3fGZzgwoIPEuRiea2M9hMCCSj2eItRVdfVxWdzAIn7yxkgar8AGrAobRwJ2cAlPWNYS
oOifa8BG1m0uWNSldYSPxMK/viWyMbieZ5q362HvfIKln1wPzQ7OEScmKuIKQ/t22Vs3BKsBwrow
yaWCQh9PCt4z7AicvXlHf3kkam0MDAUYbhYASj1Jln5YryaDgg86TwbIebqtU8wDiGx9DMh6KKLH
Dspx6qp76pUFgA+I2XZfDnwCsgbB33sW0DwyI2wCwvXV08nQ2QJyWsQzsAx385agU6bFJfRtPx1H
+Ynxcgu8Q76LLxQuH41yhYTXWPMPP7ACrO83sASihc0K2tz43OliOqpbrkFJ+f1Vw4VUWPnazRV2
rrpZ/vny/e733Ohr9VKr/9yPRtkwOw8X6sZi+ZRSIP63lx/K8zAiFejm+4ZcoPpcdPdMv71sPPHa
VHi0izrZaGMPy2wjFR2Rd/y1Hvj2impjVaFb3LfrS7ytht+GcQtTr0/MXZveK8nFoijSsNV6jdh3
bf11fl4SgrrfukICu7a+PbwcvvjE8JoOq/XHX8LNrOJde/g9RmTm4R5wmrr28KjqaceR+RNMoo49
fEjiJL75e2WGOya9eC1dTfNDiZ+uDz+8evGOpSnJV8969/wCS3Z9/vejYhiHZTwqV22ttf8Mg/Ok
jM7Dm+8bGn+GcXk8Km6+N0KYS4ccz6GrYQ7KItoo9SunlM6Ns5ZNG6vZ3Umia9v7JUUARw/Vj0NI
uPvj/zg/peOoZ/t+vFZJ9/Z/WGPv0S42uRm3sfz7zscqRr/pz5qOlXziPB4Ns1f/AAAA//8=</cx:binary>
              </cx:geoCache>
            </cx:geography>
          </cx:layoutPr>
        </cx:series>
      </cx:plotAreaRegion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619125</xdr:colOff>
      <xdr:row>43</xdr:row>
      <xdr:rowOff>114300</xdr:rowOff>
    </xdr:from>
    <xdr:to>
      <xdr:col>22</xdr:col>
      <xdr:colOff>704850</xdr:colOff>
      <xdr:row>75</xdr:row>
      <xdr:rowOff>10650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0829925" y="8782050"/>
          <a:ext cx="8162925" cy="5992350"/>
          <a:chOff x="9305925" y="8601075"/>
          <a:chExt cx="7172325" cy="599235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9305925" y="8601075"/>
            <a:ext cx="7095600" cy="5992350"/>
            <a:chOff x="9305925" y="8601075"/>
            <a:chExt cx="7095600" cy="5992350"/>
          </a:xfrm>
        </xdr:grpSpPr>
        <mc:AlternateContent xmlns:mc="http://schemas.openxmlformats.org/markup-compatibility/2006">
          <mc:Choice xmlns:cx4="http://schemas.microsoft.com/office/drawing/2016/5/10/chartex" xmlns="" Requires="cx4">
            <xdr:graphicFrame macro="">
              <xdr:nvGraphicFramePr>
                <xdr:cNvPr id="2" name="Gráfico 1">
                  <a:extLst>
                    <a:ext uri="{FF2B5EF4-FFF2-40B4-BE49-F238E27FC236}">
                      <a16:creationId xmlns:a16="http://schemas.microsoft.com/office/drawing/2014/main" id="{DFEF6D87-0743-A49B-C0D4-8C070ADCB136}"/>
                    </a:ext>
                  </a:extLst>
                </xdr:cNvPr>
                <xdr:cNvGraphicFramePr/>
              </xdr:nvGraphicFramePr>
              <xdr:xfrm>
                <a:off x="9305925" y="9420225"/>
                <a:ext cx="7095600" cy="5173200"/>
              </xdr:xfrm>
              <a:graphic>
                <a:graphicData uri="http://schemas.microsoft.com/office/drawing/2014/chartex">
                  <cx:chart xmlns:cx="http://schemas.microsoft.com/office/drawing/2014/chartex" xmlns:r="http://schemas.openxmlformats.org/officeDocument/2006/relationships" r:id="rId1"/>
                </a:graphicData>
              </a:graphic>
            </xdr:graphicFrame>
          </mc:Choice>
          <mc:Fallback>
            <xdr:sp macro="" textlink="">
              <xdr:nvSpPr>
                <xdr:cNvPr id="2" name="">
                  <a:extLst>
                    <a:ext uri="{FF2B5EF4-FFF2-40B4-BE49-F238E27FC236}">
                      <a16:creationId xmlns:a16="http://schemas.microsoft.com/office/drawing/2014/main" id="{00000000-0008-0000-0000-000002000000}"/>
                    </a:ext>
                  </a:extLst>
                </xdr:cNvPr>
                <xdr:cNvSpPr>
                  <a:spLocks noTextEdit="1"/>
                </xdr:cNvSpPr>
              </xdr:nvSpPr>
              <xdr:spPr>
                <a:xfrm>
                  <a:off x="9305925" y="9420225"/>
                  <a:ext cx="7095600" cy="5173200"/>
                </a:xfrm>
                <a:prstGeom prst="rect">
                  <a:avLst/>
                </a:prstGeom>
                <a:solidFill>
                  <a:prstClr val="white"/>
                </a:solidFill>
                <a:ln w="1">
                  <a:solidFill>
                    <a:prstClr val="green"/>
                  </a:solidFill>
                </a:ln>
              </xdr:spPr>
              <xdr:txBody>
                <a:bodyPr vertOverflow="clip" horzOverflow="clip"/>
                <a:lstStyle/>
                <a:p>
                  <a:r>
                    <a:rPr lang="es-GT" sz="1100"/>
                    <a:t>Este gráfico no está disponible en su versión de Excel.
Si edita esta forma o guarda el libro en un formato de archivo diferente, el gráfico no se podrá utilizar.</a:t>
                  </a:r>
                </a:p>
              </xdr:txBody>
            </xdr:sp>
          </mc:Fallback>
        </mc:AlternateContent>
        <xdr:pic>
          <xdr:nvPicPr>
            <xdr:cNvPr id="3" name="Imagen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20800" y="8601075"/>
              <a:ext cx="1571625" cy="3296187"/>
            </a:xfrm>
            <a:prstGeom prst="rect">
              <a:avLst/>
            </a:prstGeom>
          </xdr:spPr>
        </xdr:pic>
      </xdr:grp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4897100" y="14135100"/>
            <a:ext cx="1581150" cy="4191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ib.gob.gt/web/sib/Boletin-Trimestral-de-Inclusion-Financiera" TargetMode="External"/><Relationship Id="rId1" Type="http://schemas.openxmlformats.org/officeDocument/2006/relationships/hyperlink" Target="https://www.sib.gob.gt/web/sib/Boletin-Trimestral-de-Inclusion-Financiera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A5439-D40C-4B0D-B606-4D946ABC26EF}">
  <dimension ref="A1:Z45"/>
  <sheetViews>
    <sheetView showGridLines="0" tabSelected="1" zoomScale="85" zoomScaleNormal="85" workbookViewId="0"/>
  </sheetViews>
  <sheetFormatPr defaultColWidth="11.42578125" defaultRowHeight="15"/>
  <cols>
    <col min="1" max="2" width="19.42578125" customWidth="1"/>
    <col min="17" max="18" width="14.85546875" customWidth="1"/>
  </cols>
  <sheetData>
    <row r="1" spans="1:23" ht="33" customHeight="1">
      <c r="A1" s="16" t="s">
        <v>0</v>
      </c>
      <c r="W1" s="14"/>
    </row>
    <row r="3" spans="1:23">
      <c r="A3" s="4" t="s">
        <v>1</v>
      </c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3" ht="25.5" customHeight="1">
      <c r="A4" s="2"/>
      <c r="B4" s="17" t="s">
        <v>2</v>
      </c>
      <c r="C4" s="18"/>
      <c r="D4" s="18"/>
      <c r="E4" s="18"/>
      <c r="F4" s="18"/>
      <c r="G4" s="18"/>
      <c r="H4" s="18"/>
      <c r="I4" s="18"/>
      <c r="J4" s="19"/>
      <c r="K4" s="20" t="s">
        <v>3</v>
      </c>
      <c r="L4" s="21"/>
      <c r="M4" s="21"/>
      <c r="N4" s="21"/>
      <c r="O4" s="21"/>
      <c r="P4" s="21"/>
      <c r="Q4" s="21"/>
      <c r="R4" s="22"/>
      <c r="T4" s="2"/>
    </row>
    <row r="5" spans="1:23">
      <c r="A5" s="6" t="s">
        <v>4</v>
      </c>
      <c r="B5" s="7">
        <v>2016</v>
      </c>
      <c r="C5" s="7">
        <v>2017</v>
      </c>
      <c r="D5" s="7">
        <v>2018</v>
      </c>
      <c r="E5" s="7">
        <v>2019</v>
      </c>
      <c r="F5" s="7">
        <v>2020</v>
      </c>
      <c r="G5" s="7">
        <v>2021</v>
      </c>
      <c r="H5" s="7">
        <v>2022</v>
      </c>
      <c r="I5" s="7">
        <v>2023</v>
      </c>
      <c r="J5" s="7">
        <v>2024</v>
      </c>
      <c r="K5" s="8">
        <v>2017</v>
      </c>
      <c r="L5" s="8">
        <v>2018</v>
      </c>
      <c r="M5" s="8">
        <v>2019</v>
      </c>
      <c r="N5" s="8">
        <v>2020</v>
      </c>
      <c r="O5" s="8">
        <v>2021</v>
      </c>
      <c r="P5" s="8">
        <v>2022</v>
      </c>
      <c r="Q5" s="8">
        <v>2023</v>
      </c>
      <c r="R5" s="8">
        <v>2024</v>
      </c>
      <c r="T5" s="2"/>
    </row>
    <row r="6" spans="1:23">
      <c r="A6" s="1" t="s">
        <v>5</v>
      </c>
      <c r="B6" s="13">
        <f t="shared" ref="B6:I6" si="0">B21</f>
        <v>1534</v>
      </c>
      <c r="C6" s="13">
        <f t="shared" si="0"/>
        <v>1544</v>
      </c>
      <c r="D6" s="13">
        <f t="shared" si="0"/>
        <v>1328</v>
      </c>
      <c r="E6" s="13">
        <f t="shared" si="0"/>
        <v>1243</v>
      </c>
      <c r="F6" s="13">
        <f t="shared" si="0"/>
        <v>1218</v>
      </c>
      <c r="G6" s="13">
        <f t="shared" si="0"/>
        <v>1235</v>
      </c>
      <c r="H6" s="13">
        <f t="shared" si="0"/>
        <v>1216</v>
      </c>
      <c r="I6" s="13">
        <f t="shared" si="0"/>
        <v>1211</v>
      </c>
      <c r="J6" s="13">
        <f t="shared" ref="J6" si="1">J21</f>
        <v>1208</v>
      </c>
      <c r="K6" s="9">
        <f t="shared" ref="K6:R6" si="2">(C6/K21)*100000</f>
        <v>68.531699461866367</v>
      </c>
      <c r="L6" s="9">
        <f t="shared" si="2"/>
        <v>57.728940021891781</v>
      </c>
      <c r="M6" s="9">
        <f t="shared" si="2"/>
        <v>52.975605223914634</v>
      </c>
      <c r="N6" s="9">
        <f t="shared" si="2"/>
        <v>50.98126375772096</v>
      </c>
      <c r="O6" s="9">
        <f t="shared" si="2"/>
        <v>50.808011950373533</v>
      </c>
      <c r="P6" s="9">
        <f t="shared" si="2"/>
        <v>49.219331216146536</v>
      </c>
      <c r="Q6" s="9">
        <f t="shared" si="2"/>
        <v>48.219559461963691</v>
      </c>
      <c r="R6" s="9">
        <f t="shared" si="2"/>
        <v>47.331027643592662</v>
      </c>
      <c r="T6" s="2"/>
    </row>
    <row r="7" spans="1:23">
      <c r="A7" s="1" t="s">
        <v>6</v>
      </c>
      <c r="B7" s="13">
        <f t="shared" ref="B7:I7" si="3">B27+B40</f>
        <v>136</v>
      </c>
      <c r="C7" s="13">
        <f t="shared" si="3"/>
        <v>138</v>
      </c>
      <c r="D7" s="13">
        <f t="shared" si="3"/>
        <v>120</v>
      </c>
      <c r="E7" s="13">
        <f t="shared" si="3"/>
        <v>115</v>
      </c>
      <c r="F7" s="13">
        <f t="shared" si="3"/>
        <v>115</v>
      </c>
      <c r="G7" s="13">
        <f t="shared" si="3"/>
        <v>119</v>
      </c>
      <c r="H7" s="13">
        <f t="shared" si="3"/>
        <v>117</v>
      </c>
      <c r="I7" s="13">
        <f t="shared" si="3"/>
        <v>118</v>
      </c>
      <c r="J7" s="13">
        <f t="shared" ref="J7" si="4">J27+J40</f>
        <v>120</v>
      </c>
      <c r="K7" s="9">
        <f t="shared" ref="K7:R7" si="5">((C27+C40)/(K27+K40))*100000</f>
        <v>16.309955336723753</v>
      </c>
      <c r="L7" s="9">
        <f t="shared" si="5"/>
        <v>13.617732102895582</v>
      </c>
      <c r="M7" s="9">
        <f t="shared" si="5"/>
        <v>12.6298263783259</v>
      </c>
      <c r="N7" s="9">
        <f t="shared" si="5"/>
        <v>12.242638448272192</v>
      </c>
      <c r="O7" s="9">
        <f t="shared" si="5"/>
        <v>12.308379731098103</v>
      </c>
      <c r="P7" s="9">
        <f t="shared" si="5"/>
        <v>11.763109080215356</v>
      </c>
      <c r="Q7" s="9">
        <f t="shared" si="5"/>
        <v>11.541143688216982</v>
      </c>
      <c r="R7" s="9">
        <f t="shared" si="5"/>
        <v>11.422946987054946</v>
      </c>
      <c r="T7" s="2"/>
    </row>
    <row r="8" spans="1:23">
      <c r="A8" s="1" t="s">
        <v>7</v>
      </c>
      <c r="B8" s="13">
        <f t="shared" ref="B8:I8" si="6">B28+B33+B34+B41</f>
        <v>302</v>
      </c>
      <c r="C8" s="13">
        <f t="shared" si="6"/>
        <v>300</v>
      </c>
      <c r="D8" s="13">
        <f t="shared" si="6"/>
        <v>254</v>
      </c>
      <c r="E8" s="13">
        <f t="shared" si="6"/>
        <v>243</v>
      </c>
      <c r="F8" s="13">
        <f t="shared" si="6"/>
        <v>240</v>
      </c>
      <c r="G8" s="13">
        <f t="shared" si="6"/>
        <v>244</v>
      </c>
      <c r="H8" s="13">
        <f t="shared" si="6"/>
        <v>244</v>
      </c>
      <c r="I8" s="13">
        <f t="shared" si="6"/>
        <v>244</v>
      </c>
      <c r="J8" s="13">
        <f t="shared" ref="J8" si="7">J28+J33+J34+J41</f>
        <v>250</v>
      </c>
      <c r="K8" s="9">
        <f t="shared" ref="K8:R8" si="8">((C41+C33+C34+C28)/(K28+K33+K34+K41))*100000</f>
        <v>39.547992807538378</v>
      </c>
      <c r="L8" s="9">
        <f t="shared" si="8"/>
        <v>32.666373440952313</v>
      </c>
      <c r="M8" s="9">
        <f t="shared" si="8"/>
        <v>30.498710394035804</v>
      </c>
      <c r="N8" s="9">
        <f t="shared" si="8"/>
        <v>29.434417664575189</v>
      </c>
      <c r="O8" s="9">
        <f t="shared" si="8"/>
        <v>29.312266943451352</v>
      </c>
      <c r="P8" s="9">
        <f t="shared" si="8"/>
        <v>28.731368767118127</v>
      </c>
      <c r="Q8" s="9">
        <f t="shared" si="8"/>
        <v>28.190819497879911</v>
      </c>
      <c r="R8" s="9">
        <f t="shared" si="8"/>
        <v>28.357917757501237</v>
      </c>
      <c r="T8" s="2"/>
    </row>
    <row r="9" spans="1:23">
      <c r="A9" s="1" t="s">
        <v>8</v>
      </c>
      <c r="B9" s="13">
        <f t="shared" ref="B9:H9" si="9">B29+B38+B35</f>
        <v>245</v>
      </c>
      <c r="C9" s="13">
        <f t="shared" si="9"/>
        <v>242</v>
      </c>
      <c r="D9" s="13">
        <f t="shared" si="9"/>
        <v>200</v>
      </c>
      <c r="E9" s="13">
        <f t="shared" si="9"/>
        <v>193</v>
      </c>
      <c r="F9" s="13">
        <f t="shared" si="9"/>
        <v>184</v>
      </c>
      <c r="G9" s="13">
        <f t="shared" si="9"/>
        <v>183</v>
      </c>
      <c r="H9" s="13">
        <f t="shared" si="9"/>
        <v>179</v>
      </c>
      <c r="I9" s="13">
        <f>I29+I38+I35</f>
        <v>180</v>
      </c>
      <c r="J9" s="13">
        <f>J29+J38+J35</f>
        <v>181</v>
      </c>
      <c r="K9" s="9">
        <f t="shared" ref="K9:R9" si="10">((C29+C35+C38)/(K29+K35+K38))*100000</f>
        <v>30.163506146125982</v>
      </c>
      <c r="L9" s="9">
        <f t="shared" si="10"/>
        <v>24.241131382083864</v>
      </c>
      <c r="M9" s="9">
        <f t="shared" si="10"/>
        <v>22.782189285760658</v>
      </c>
      <c r="N9" s="9">
        <f t="shared" si="10"/>
        <v>21.178539693647817</v>
      </c>
      <c r="O9" s="9">
        <f t="shared" si="10"/>
        <v>20.581986600339434</v>
      </c>
      <c r="P9" s="9">
        <f t="shared" si="10"/>
        <v>19.691752565978373</v>
      </c>
      <c r="Q9" s="9">
        <f t="shared" si="10"/>
        <v>19.384081576830422</v>
      </c>
      <c r="R9" s="9">
        <f t="shared" si="10"/>
        <v>19.089725930597773</v>
      </c>
      <c r="T9" s="2"/>
    </row>
    <row r="10" spans="1:23">
      <c r="A10" s="1" t="s">
        <v>9</v>
      </c>
      <c r="B10" s="13">
        <f t="shared" ref="B10:H10" si="11">B32+B36+B23</f>
        <v>337</v>
      </c>
      <c r="C10" s="13">
        <f t="shared" si="11"/>
        <v>339</v>
      </c>
      <c r="D10" s="13">
        <f t="shared" si="11"/>
        <v>286</v>
      </c>
      <c r="E10" s="13">
        <f t="shared" si="11"/>
        <v>275</v>
      </c>
      <c r="F10" s="13">
        <f t="shared" si="11"/>
        <v>264</v>
      </c>
      <c r="G10" s="13">
        <f t="shared" si="11"/>
        <v>267</v>
      </c>
      <c r="H10" s="13">
        <f t="shared" si="11"/>
        <v>269</v>
      </c>
      <c r="I10" s="13">
        <f>I32+I36+I23</f>
        <v>270</v>
      </c>
      <c r="J10" s="13">
        <f>J32+J36+J23</f>
        <v>275</v>
      </c>
      <c r="K10" s="9">
        <f t="shared" ref="K10:R10" si="12">((C23+C32+C36)/(K23+K32+K36))*100000</f>
        <v>30.167523192952014</v>
      </c>
      <c r="L10" s="9">
        <f t="shared" si="12"/>
        <v>24.666272236299438</v>
      </c>
      <c r="M10" s="9">
        <f t="shared" si="12"/>
        <v>23.038521245286528</v>
      </c>
      <c r="N10" s="9">
        <f t="shared" si="12"/>
        <v>21.522031549341701</v>
      </c>
      <c r="O10" s="9">
        <f t="shared" si="12"/>
        <v>21.229312353153986</v>
      </c>
      <c r="P10" s="9">
        <f t="shared" si="12"/>
        <v>20.874720635708965</v>
      </c>
      <c r="Q10" s="9">
        <f t="shared" si="12"/>
        <v>20.461210848988685</v>
      </c>
      <c r="R10" s="9">
        <f t="shared" si="12"/>
        <v>20.364713505507726</v>
      </c>
      <c r="T10" s="2"/>
    </row>
    <row r="11" spans="1:23">
      <c r="A11" s="1" t="s">
        <v>10</v>
      </c>
      <c r="B11" s="13">
        <f t="shared" ref="B11:H11" si="13">B25+B22+B42+B39+B37+B30</f>
        <v>632</v>
      </c>
      <c r="C11" s="13">
        <f t="shared" si="13"/>
        <v>636</v>
      </c>
      <c r="D11" s="13">
        <f t="shared" si="13"/>
        <v>492</v>
      </c>
      <c r="E11" s="13">
        <f t="shared" si="13"/>
        <v>468</v>
      </c>
      <c r="F11" s="13">
        <f t="shared" si="13"/>
        <v>447</v>
      </c>
      <c r="G11" s="13">
        <f t="shared" si="13"/>
        <v>445</v>
      </c>
      <c r="H11" s="13">
        <f t="shared" si="13"/>
        <v>445</v>
      </c>
      <c r="I11" s="13">
        <f>I25+I22+I42+I39+I37+I30</f>
        <v>447</v>
      </c>
      <c r="J11" s="13">
        <f>J25+J22+J42+J39+J37+J30</f>
        <v>451</v>
      </c>
      <c r="K11" s="9">
        <f t="shared" ref="K11:R11" si="14">((C25+C22+C37+C42+C39+C30)/(K22+K25+K30+K37+K39+K42))*100000</f>
        <v>29.22113275996815</v>
      </c>
      <c r="L11" s="9">
        <f t="shared" si="14"/>
        <v>22.046695079419631</v>
      </c>
      <c r="M11" s="9">
        <f t="shared" si="14"/>
        <v>20.388496705602307</v>
      </c>
      <c r="N11" s="9">
        <f t="shared" si="14"/>
        <v>18.95910686065184</v>
      </c>
      <c r="O11" s="9">
        <f t="shared" si="14"/>
        <v>18.4140420104989</v>
      </c>
      <c r="P11" s="9">
        <f t="shared" si="14"/>
        <v>17.964801906771964</v>
      </c>
      <c r="Q11" s="9">
        <f t="shared" si="14"/>
        <v>17.616811877278217</v>
      </c>
      <c r="R11" s="9">
        <f t="shared" si="14"/>
        <v>17.364687310494855</v>
      </c>
      <c r="T11" s="2"/>
    </row>
    <row r="12" spans="1:23">
      <c r="A12" s="1" t="s">
        <v>11</v>
      </c>
      <c r="B12" s="13">
        <f t="shared" ref="B12:I12" si="15">B24+B31</f>
        <v>255</v>
      </c>
      <c r="C12" s="13">
        <f t="shared" si="15"/>
        <v>259</v>
      </c>
      <c r="D12" s="13">
        <f t="shared" si="15"/>
        <v>196</v>
      </c>
      <c r="E12" s="13">
        <f t="shared" si="15"/>
        <v>182</v>
      </c>
      <c r="F12" s="13">
        <f t="shared" si="15"/>
        <v>177</v>
      </c>
      <c r="G12" s="13">
        <f t="shared" si="15"/>
        <v>176</v>
      </c>
      <c r="H12" s="13">
        <f t="shared" si="15"/>
        <v>175</v>
      </c>
      <c r="I12" s="13">
        <f t="shared" si="15"/>
        <v>176</v>
      </c>
      <c r="J12" s="13">
        <f t="shared" ref="J12" si="16">J24+J31</f>
        <v>180</v>
      </c>
      <c r="K12" s="9">
        <f t="shared" ref="K12:R12" si="17">((C24+C31)/(K24+K31))*100000</f>
        <v>21.422840552858169</v>
      </c>
      <c r="L12" s="9">
        <f t="shared" si="17"/>
        <v>15.696223616730252</v>
      </c>
      <c r="M12" s="9">
        <f t="shared" si="17"/>
        <v>14.110736720013522</v>
      </c>
      <c r="N12" s="9">
        <f t="shared" si="17"/>
        <v>13.306169702528173</v>
      </c>
      <c r="O12" s="9">
        <f t="shared" si="17"/>
        <v>12.85866356110459</v>
      </c>
      <c r="P12" s="9">
        <f t="shared" si="17"/>
        <v>12.428482958064167</v>
      </c>
      <c r="Q12" s="9">
        <f t="shared" si="17"/>
        <v>12.158172295117527</v>
      </c>
      <c r="R12" s="9">
        <f t="shared" si="17"/>
        <v>12.100466136845515</v>
      </c>
      <c r="T12" s="2"/>
    </row>
    <row r="13" spans="1:23">
      <c r="A13" s="1" t="s">
        <v>12</v>
      </c>
      <c r="B13" s="13">
        <f t="shared" ref="B13:I13" si="18">B26</f>
        <v>117</v>
      </c>
      <c r="C13" s="13">
        <f t="shared" si="18"/>
        <v>114</v>
      </c>
      <c r="D13" s="13">
        <f t="shared" si="18"/>
        <v>92</v>
      </c>
      <c r="E13" s="13">
        <f t="shared" si="18"/>
        <v>88</v>
      </c>
      <c r="F13" s="13">
        <f t="shared" si="18"/>
        <v>86</v>
      </c>
      <c r="G13" s="13">
        <f t="shared" si="18"/>
        <v>90</v>
      </c>
      <c r="H13" s="13">
        <f t="shared" si="18"/>
        <v>88</v>
      </c>
      <c r="I13" s="13">
        <f t="shared" si="18"/>
        <v>93</v>
      </c>
      <c r="J13" s="13">
        <f t="shared" ref="J13" si="19">J26</f>
        <v>98</v>
      </c>
      <c r="K13" s="9">
        <f t="shared" ref="K13:R13" si="20">((C26/K26)*100000)</f>
        <v>34.661728890551032</v>
      </c>
      <c r="L13" s="9">
        <f t="shared" si="20"/>
        <v>27.112090813716357</v>
      </c>
      <c r="M13" s="9">
        <f t="shared" si="20"/>
        <v>25.206449413806833</v>
      </c>
      <c r="N13" s="9">
        <f t="shared" si="20"/>
        <v>23.991720066842049</v>
      </c>
      <c r="O13" s="9">
        <f t="shared" si="20"/>
        <v>24.519619782429242</v>
      </c>
      <c r="P13" s="9">
        <f t="shared" si="20"/>
        <v>23.429990920878517</v>
      </c>
      <c r="Q13" s="9">
        <f t="shared" si="20"/>
        <v>24.226762496971656</v>
      </c>
      <c r="R13" s="9">
        <f t="shared" si="20"/>
        <v>24.99088342772917</v>
      </c>
      <c r="T13" s="2"/>
    </row>
    <row r="14" spans="1:23">
      <c r="A14" s="2"/>
      <c r="B14" s="13">
        <f t="shared" ref="B14:G14" si="21">SUM(B6:B13)</f>
        <v>3558</v>
      </c>
      <c r="C14" s="13">
        <f t="shared" si="21"/>
        <v>3572</v>
      </c>
      <c r="D14" s="13">
        <f t="shared" si="21"/>
        <v>2968</v>
      </c>
      <c r="E14" s="13">
        <f t="shared" si="21"/>
        <v>2807</v>
      </c>
      <c r="F14" s="13">
        <f t="shared" si="21"/>
        <v>2731</v>
      </c>
      <c r="G14" s="13">
        <f t="shared" si="21"/>
        <v>2759</v>
      </c>
      <c r="H14" s="13">
        <f t="shared" ref="H14:I14" si="22">SUM(H6:H13)</f>
        <v>2733</v>
      </c>
      <c r="I14" s="13">
        <f t="shared" si="22"/>
        <v>2739</v>
      </c>
      <c r="J14" s="13">
        <f t="shared" ref="J14" si="23">SUM(J6:J13)</f>
        <v>2763</v>
      </c>
      <c r="L14" s="2"/>
      <c r="M14" s="2"/>
      <c r="N14" s="2"/>
      <c r="O14" s="2"/>
      <c r="P14" s="2"/>
      <c r="Q14" s="2"/>
      <c r="R14" s="2"/>
      <c r="T14" s="2"/>
    </row>
    <row r="15" spans="1:2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3">
      <c r="A16" s="2" t="s">
        <v>13</v>
      </c>
      <c r="B16" s="2"/>
      <c r="C16" s="2"/>
      <c r="D16" s="2"/>
      <c r="E16" s="2"/>
      <c r="F16" s="3" t="s">
        <v>14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6">
      <c r="A18" s="4" t="s">
        <v>15</v>
      </c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6" ht="24.6" customHeight="1">
      <c r="A19" s="2"/>
      <c r="B19" s="17" t="s">
        <v>2</v>
      </c>
      <c r="C19" s="18"/>
      <c r="D19" s="18"/>
      <c r="E19" s="18"/>
      <c r="F19" s="18"/>
      <c r="G19" s="18"/>
      <c r="H19" s="18"/>
      <c r="I19" s="18"/>
      <c r="J19" s="19"/>
      <c r="K19" s="23" t="s">
        <v>16</v>
      </c>
      <c r="L19" s="24"/>
      <c r="M19" s="24"/>
      <c r="N19" s="24"/>
      <c r="O19" s="24"/>
      <c r="P19" s="24"/>
      <c r="Q19" s="24"/>
      <c r="R19" s="25"/>
      <c r="S19" s="20" t="s">
        <v>3</v>
      </c>
      <c r="T19" s="21"/>
      <c r="U19" s="21"/>
      <c r="V19" s="21"/>
      <c r="W19" s="21"/>
      <c r="X19" s="21"/>
      <c r="Y19" s="21"/>
      <c r="Z19" s="22"/>
    </row>
    <row r="20" spans="1:26">
      <c r="A20" s="6" t="s">
        <v>17</v>
      </c>
      <c r="B20" s="7">
        <v>2016</v>
      </c>
      <c r="C20" s="7">
        <v>2017</v>
      </c>
      <c r="D20" s="7">
        <v>2018</v>
      </c>
      <c r="E20" s="7">
        <v>2019</v>
      </c>
      <c r="F20" s="7">
        <v>2020</v>
      </c>
      <c r="G20" s="7">
        <v>2021</v>
      </c>
      <c r="H20" s="7">
        <v>2022</v>
      </c>
      <c r="I20" s="7">
        <v>2023</v>
      </c>
      <c r="J20" s="7">
        <v>2024</v>
      </c>
      <c r="K20" s="10">
        <v>2017</v>
      </c>
      <c r="L20" s="10">
        <v>2018</v>
      </c>
      <c r="M20" s="10">
        <v>2019</v>
      </c>
      <c r="N20" s="10">
        <v>2020</v>
      </c>
      <c r="O20" s="10">
        <v>2021</v>
      </c>
      <c r="P20" s="10">
        <v>2022</v>
      </c>
      <c r="Q20" s="10">
        <v>2023</v>
      </c>
      <c r="R20" s="10">
        <v>2024</v>
      </c>
      <c r="S20" s="8">
        <v>2017</v>
      </c>
      <c r="T20" s="8">
        <v>2018</v>
      </c>
      <c r="U20" s="8">
        <v>2019</v>
      </c>
      <c r="V20" s="8">
        <v>2020</v>
      </c>
      <c r="W20" s="8">
        <v>2021</v>
      </c>
      <c r="X20" s="8">
        <v>2022</v>
      </c>
      <c r="Y20" s="8">
        <v>2023</v>
      </c>
      <c r="Z20" s="8">
        <v>2024</v>
      </c>
    </row>
    <row r="21" spans="1:26">
      <c r="A21" s="1" t="s">
        <v>18</v>
      </c>
      <c r="B21" s="1">
        <v>1534</v>
      </c>
      <c r="C21" s="5">
        <v>1544</v>
      </c>
      <c r="D21" s="5">
        <v>1328</v>
      </c>
      <c r="E21" s="5">
        <v>1243</v>
      </c>
      <c r="F21" s="5">
        <v>1218</v>
      </c>
      <c r="G21" s="5">
        <v>1235</v>
      </c>
      <c r="H21" s="5">
        <v>1216</v>
      </c>
      <c r="I21" s="5">
        <v>1211</v>
      </c>
      <c r="J21" s="5">
        <v>1208</v>
      </c>
      <c r="K21" s="5">
        <v>2252972</v>
      </c>
      <c r="L21" s="5">
        <v>2300406</v>
      </c>
      <c r="M21" s="5">
        <v>2346363</v>
      </c>
      <c r="N21" s="5">
        <v>2389113</v>
      </c>
      <c r="O21" s="5">
        <v>2430719</v>
      </c>
      <c r="P21" s="5">
        <v>2470574</v>
      </c>
      <c r="Q21" s="15">
        <v>2511429</v>
      </c>
      <c r="R21" s="15">
        <v>2552237</v>
      </c>
      <c r="S21" s="11">
        <f t="shared" ref="S21:S42" si="24">(C21/K21)*100000</f>
        <v>68.531699461866367</v>
      </c>
      <c r="T21" s="11">
        <f t="shared" ref="T21:T42" si="25">(D21/L21)*100000</f>
        <v>57.728940021891781</v>
      </c>
      <c r="U21" s="11">
        <f t="shared" ref="U21:U42" si="26">(E21/M21)*100000</f>
        <v>52.975605223914634</v>
      </c>
      <c r="V21" s="11">
        <f t="shared" ref="V21:V42" si="27">(F21/N21)*100000</f>
        <v>50.98126375772096</v>
      </c>
      <c r="W21" s="11">
        <f t="shared" ref="W21:W42" si="28">(G21/O21)*100000</f>
        <v>50.808011950373533</v>
      </c>
      <c r="X21" s="11">
        <f t="shared" ref="X21:X42" si="29">(H21/P21)*100000</f>
        <v>49.219331216146536</v>
      </c>
      <c r="Y21" s="11">
        <f t="shared" ref="Y21:Y42" si="30">(I21/Q21)*100000</f>
        <v>48.219559461963691</v>
      </c>
      <c r="Z21" s="11">
        <f t="shared" ref="Z21:Z42" si="31">(J21/R21)*100000</f>
        <v>47.331027643592662</v>
      </c>
    </row>
    <row r="22" spans="1:26">
      <c r="A22" s="1" t="s">
        <v>19</v>
      </c>
      <c r="B22" s="1">
        <v>216</v>
      </c>
      <c r="C22" s="5">
        <v>220</v>
      </c>
      <c r="D22" s="5">
        <v>185</v>
      </c>
      <c r="E22" s="5">
        <v>172</v>
      </c>
      <c r="F22" s="5">
        <v>164</v>
      </c>
      <c r="G22" s="5">
        <v>163</v>
      </c>
      <c r="H22" s="5">
        <v>163</v>
      </c>
      <c r="I22" s="5">
        <v>162</v>
      </c>
      <c r="J22" s="5">
        <v>162</v>
      </c>
      <c r="K22" s="5">
        <v>503662</v>
      </c>
      <c r="L22" s="5">
        <v>516755</v>
      </c>
      <c r="M22" s="5">
        <v>531328</v>
      </c>
      <c r="N22" s="5">
        <v>545996</v>
      </c>
      <c r="O22" s="5">
        <v>560498</v>
      </c>
      <c r="P22" s="5">
        <v>575246</v>
      </c>
      <c r="Q22" s="15">
        <v>589413</v>
      </c>
      <c r="R22" s="15">
        <v>602506</v>
      </c>
      <c r="S22" s="11">
        <f t="shared" si="24"/>
        <v>43.680087042500723</v>
      </c>
      <c r="T22" s="11">
        <f t="shared" si="25"/>
        <v>35.800330911166796</v>
      </c>
      <c r="U22" s="11">
        <f t="shared" si="26"/>
        <v>32.371717658395568</v>
      </c>
      <c r="V22" s="11">
        <f t="shared" si="27"/>
        <v>30.036850086813821</v>
      </c>
      <c r="W22" s="11">
        <f t="shared" si="28"/>
        <v>29.081281289139302</v>
      </c>
      <c r="X22" s="11">
        <f t="shared" si="29"/>
        <v>28.33570333387803</v>
      </c>
      <c r="Y22" s="11">
        <f t="shared" si="30"/>
        <v>27.484972336884326</v>
      </c>
      <c r="Z22" s="11">
        <f t="shared" si="31"/>
        <v>26.887699043660977</v>
      </c>
    </row>
    <row r="23" spans="1:26">
      <c r="A23" s="1" t="s">
        <v>20</v>
      </c>
      <c r="B23" s="1">
        <v>165</v>
      </c>
      <c r="C23" s="5">
        <v>161</v>
      </c>
      <c r="D23" s="5">
        <v>142</v>
      </c>
      <c r="E23" s="5">
        <v>136</v>
      </c>
      <c r="F23" s="5">
        <v>131</v>
      </c>
      <c r="G23" s="5">
        <v>132</v>
      </c>
      <c r="H23" s="5">
        <v>135</v>
      </c>
      <c r="I23" s="5">
        <v>135</v>
      </c>
      <c r="J23" s="5">
        <v>137</v>
      </c>
      <c r="K23" s="5">
        <v>471714</v>
      </c>
      <c r="L23" s="5">
        <v>484251</v>
      </c>
      <c r="M23" s="5">
        <v>496994</v>
      </c>
      <c r="N23" s="5">
        <v>509089</v>
      </c>
      <c r="O23" s="5">
        <v>520038</v>
      </c>
      <c r="P23" s="5">
        <v>530984</v>
      </c>
      <c r="Q23" s="15">
        <v>542036</v>
      </c>
      <c r="R23" s="15">
        <v>553322</v>
      </c>
      <c r="S23" s="11">
        <f t="shared" si="24"/>
        <v>34.13085047295607</v>
      </c>
      <c r="T23" s="11">
        <f t="shared" si="25"/>
        <v>29.323635883044123</v>
      </c>
      <c r="U23" s="11">
        <f t="shared" si="26"/>
        <v>27.36451546698753</v>
      </c>
      <c r="V23" s="11">
        <f t="shared" si="27"/>
        <v>25.732239353040431</v>
      </c>
      <c r="W23" s="11">
        <f t="shared" si="28"/>
        <v>25.382760490579535</v>
      </c>
      <c r="X23" s="11">
        <f t="shared" si="29"/>
        <v>25.424494900034649</v>
      </c>
      <c r="Y23" s="11">
        <f t="shared" si="30"/>
        <v>24.906094798131488</v>
      </c>
      <c r="Z23" s="11">
        <f t="shared" si="31"/>
        <v>24.759543267753678</v>
      </c>
    </row>
    <row r="24" spans="1:26">
      <c r="A24" s="1" t="s">
        <v>21</v>
      </c>
      <c r="B24" s="1">
        <v>155</v>
      </c>
      <c r="C24" s="5">
        <v>155</v>
      </c>
      <c r="D24" s="5">
        <v>115</v>
      </c>
      <c r="E24" s="5">
        <v>108</v>
      </c>
      <c r="F24" s="5">
        <v>104</v>
      </c>
      <c r="G24" s="5">
        <v>103</v>
      </c>
      <c r="H24" s="5">
        <v>102</v>
      </c>
      <c r="I24" s="5">
        <v>100</v>
      </c>
      <c r="J24" s="5">
        <v>102</v>
      </c>
      <c r="K24" s="5">
        <v>681112</v>
      </c>
      <c r="L24" s="5">
        <v>704470</v>
      </c>
      <c r="M24" s="5">
        <v>728647</v>
      </c>
      <c r="N24" s="5">
        <v>752232</v>
      </c>
      <c r="O24" s="5">
        <v>774405</v>
      </c>
      <c r="P24" s="5">
        <v>797122</v>
      </c>
      <c r="Q24" s="15">
        <v>820107</v>
      </c>
      <c r="R24" s="15">
        <v>843522</v>
      </c>
      <c r="S24" s="11">
        <f t="shared" si="24"/>
        <v>22.756903416765525</v>
      </c>
      <c r="T24" s="11">
        <f t="shared" si="25"/>
        <v>16.324328928130367</v>
      </c>
      <c r="U24" s="11">
        <f t="shared" si="26"/>
        <v>14.821991993379511</v>
      </c>
      <c r="V24" s="11">
        <f t="shared" si="27"/>
        <v>13.825521913452231</v>
      </c>
      <c r="W24" s="11">
        <f t="shared" si="28"/>
        <v>13.300533958329297</v>
      </c>
      <c r="X24" s="11">
        <f t="shared" si="29"/>
        <v>12.796033731348526</v>
      </c>
      <c r="Y24" s="11">
        <f t="shared" si="30"/>
        <v>12.193530844145947</v>
      </c>
      <c r="Z24" s="11">
        <f t="shared" si="31"/>
        <v>12.092156458278504</v>
      </c>
    </row>
    <row r="25" spans="1:26">
      <c r="A25" s="1" t="s">
        <v>22</v>
      </c>
      <c r="B25" s="1">
        <v>123</v>
      </c>
      <c r="C25" s="5">
        <v>123</v>
      </c>
      <c r="D25" s="5">
        <v>97</v>
      </c>
      <c r="E25" s="5">
        <v>95</v>
      </c>
      <c r="F25" s="5">
        <v>91</v>
      </c>
      <c r="G25" s="5">
        <v>91</v>
      </c>
      <c r="H25" s="5">
        <v>91</v>
      </c>
      <c r="I25" s="5">
        <v>90</v>
      </c>
      <c r="J25" s="5">
        <v>89</v>
      </c>
      <c r="K25" s="5">
        <v>606994</v>
      </c>
      <c r="L25" s="5">
        <v>620998</v>
      </c>
      <c r="M25" s="5">
        <v>639639</v>
      </c>
      <c r="N25" s="5">
        <v>657656</v>
      </c>
      <c r="O25" s="5">
        <v>674684</v>
      </c>
      <c r="P25" s="5">
        <v>692433</v>
      </c>
      <c r="Q25" s="15">
        <v>710441</v>
      </c>
      <c r="R25" s="15">
        <v>728465</v>
      </c>
      <c r="S25" s="11">
        <f t="shared" si="24"/>
        <v>20.26379173434993</v>
      </c>
      <c r="T25" s="11">
        <f t="shared" si="25"/>
        <v>15.620018099897262</v>
      </c>
      <c r="U25" s="11">
        <f t="shared" si="26"/>
        <v>14.852127528183868</v>
      </c>
      <c r="V25" s="11">
        <f t="shared" si="27"/>
        <v>13.837021178245163</v>
      </c>
      <c r="W25" s="11">
        <f t="shared" si="28"/>
        <v>13.487795768092916</v>
      </c>
      <c r="X25" s="11">
        <f t="shared" si="29"/>
        <v>13.142065730547216</v>
      </c>
      <c r="Y25" s="11">
        <f t="shared" si="30"/>
        <v>12.668187787585458</v>
      </c>
      <c r="Z25" s="11">
        <f t="shared" si="31"/>
        <v>12.217470983506415</v>
      </c>
    </row>
    <row r="26" spans="1:26">
      <c r="A26" s="1" t="s">
        <v>12</v>
      </c>
      <c r="B26" s="1">
        <v>117</v>
      </c>
      <c r="C26" s="5">
        <v>114</v>
      </c>
      <c r="D26" s="5">
        <v>92</v>
      </c>
      <c r="E26" s="5">
        <v>88</v>
      </c>
      <c r="F26" s="5">
        <v>86</v>
      </c>
      <c r="G26" s="5">
        <v>90</v>
      </c>
      <c r="H26" s="5">
        <v>88</v>
      </c>
      <c r="I26" s="5">
        <v>93</v>
      </c>
      <c r="J26" s="5">
        <v>98</v>
      </c>
      <c r="K26" s="5">
        <v>328893</v>
      </c>
      <c r="L26" s="5">
        <v>339332</v>
      </c>
      <c r="M26" s="5">
        <v>349117</v>
      </c>
      <c r="N26" s="5">
        <v>358457</v>
      </c>
      <c r="O26" s="5">
        <v>367053</v>
      </c>
      <c r="P26" s="5">
        <v>375587</v>
      </c>
      <c r="Q26" s="15">
        <v>383873</v>
      </c>
      <c r="R26" s="15">
        <v>392143</v>
      </c>
      <c r="S26" s="11">
        <f t="shared" si="24"/>
        <v>34.661728890551032</v>
      </c>
      <c r="T26" s="11">
        <f t="shared" si="25"/>
        <v>27.112090813716357</v>
      </c>
      <c r="U26" s="11">
        <f t="shared" si="26"/>
        <v>25.206449413806833</v>
      </c>
      <c r="V26" s="11">
        <f t="shared" si="27"/>
        <v>23.991720066842049</v>
      </c>
      <c r="W26" s="11">
        <f t="shared" si="28"/>
        <v>24.519619782429242</v>
      </c>
      <c r="X26" s="11">
        <f t="shared" si="29"/>
        <v>23.429990920878517</v>
      </c>
      <c r="Y26" s="11">
        <f t="shared" si="30"/>
        <v>24.226762496971656</v>
      </c>
      <c r="Z26" s="11">
        <f t="shared" si="31"/>
        <v>24.99088342772917</v>
      </c>
    </row>
    <row r="27" spans="1:26">
      <c r="A27" s="1" t="s">
        <v>23</v>
      </c>
      <c r="B27" s="1">
        <v>99</v>
      </c>
      <c r="C27" s="5">
        <v>100</v>
      </c>
      <c r="D27" s="5">
        <v>88</v>
      </c>
      <c r="E27" s="5">
        <v>83</v>
      </c>
      <c r="F27" s="5">
        <v>84</v>
      </c>
      <c r="G27" s="5">
        <v>88</v>
      </c>
      <c r="H27" s="5">
        <v>87</v>
      </c>
      <c r="I27" s="5">
        <v>87</v>
      </c>
      <c r="J27" s="5">
        <v>90</v>
      </c>
      <c r="K27" s="5">
        <v>670684</v>
      </c>
      <c r="L27" s="5">
        <v>699849</v>
      </c>
      <c r="M27" s="5">
        <v>723490</v>
      </c>
      <c r="N27" s="5">
        <v>746771</v>
      </c>
      <c r="O27" s="5">
        <v>769237</v>
      </c>
      <c r="P27" s="5">
        <v>791982</v>
      </c>
      <c r="Q27" s="15">
        <v>814706</v>
      </c>
      <c r="R27" s="15">
        <v>837609</v>
      </c>
      <c r="S27" s="11">
        <f t="shared" si="24"/>
        <v>14.910151427497897</v>
      </c>
      <c r="T27" s="11">
        <f t="shared" si="25"/>
        <v>12.574140993271406</v>
      </c>
      <c r="U27" s="11">
        <f t="shared" si="26"/>
        <v>11.472169622247716</v>
      </c>
      <c r="V27" s="11">
        <f t="shared" si="27"/>
        <v>11.248428233019226</v>
      </c>
      <c r="W27" s="11">
        <f t="shared" si="28"/>
        <v>11.439907336750572</v>
      </c>
      <c r="X27" s="11">
        <f t="shared" si="29"/>
        <v>10.985098146169989</v>
      </c>
      <c r="Y27" s="11">
        <f t="shared" si="30"/>
        <v>10.678698818960459</v>
      </c>
      <c r="Z27" s="11">
        <f t="shared" si="31"/>
        <v>10.74487021987586</v>
      </c>
    </row>
    <row r="28" spans="1:26">
      <c r="A28" s="1" t="s">
        <v>24</v>
      </c>
      <c r="B28" s="1">
        <v>94</v>
      </c>
      <c r="C28" s="5">
        <v>95</v>
      </c>
      <c r="D28" s="5">
        <v>80</v>
      </c>
      <c r="E28" s="5">
        <v>76</v>
      </c>
      <c r="F28" s="5">
        <v>77</v>
      </c>
      <c r="G28" s="5">
        <v>77</v>
      </c>
      <c r="H28" s="5">
        <v>78</v>
      </c>
      <c r="I28" s="5">
        <v>78</v>
      </c>
      <c r="J28" s="5">
        <v>81</v>
      </c>
      <c r="K28" s="5">
        <v>245209</v>
      </c>
      <c r="L28" s="5">
        <v>252834</v>
      </c>
      <c r="M28" s="5">
        <v>259899</v>
      </c>
      <c r="N28" s="5">
        <v>266861</v>
      </c>
      <c r="O28" s="5">
        <v>273416</v>
      </c>
      <c r="P28" s="5">
        <v>279880</v>
      </c>
      <c r="Q28" s="15">
        <v>286079</v>
      </c>
      <c r="R28" s="15">
        <v>292073</v>
      </c>
      <c r="S28" s="11">
        <f t="shared" si="24"/>
        <v>38.742460513276427</v>
      </c>
      <c r="T28" s="11">
        <f t="shared" si="25"/>
        <v>31.641314063773066</v>
      </c>
      <c r="U28" s="11">
        <f t="shared" si="26"/>
        <v>29.242128673061458</v>
      </c>
      <c r="V28" s="11">
        <f t="shared" si="27"/>
        <v>28.853972667418621</v>
      </c>
      <c r="W28" s="11">
        <f t="shared" si="28"/>
        <v>28.162214354682973</v>
      </c>
      <c r="X28" s="11">
        <f t="shared" si="29"/>
        <v>27.869086751464916</v>
      </c>
      <c r="Y28" s="11">
        <f t="shared" si="30"/>
        <v>27.265195977334933</v>
      </c>
      <c r="Z28" s="11">
        <f t="shared" si="31"/>
        <v>27.732792829189965</v>
      </c>
    </row>
    <row r="29" spans="1:26">
      <c r="A29" s="1" t="s">
        <v>25</v>
      </c>
      <c r="B29" s="1">
        <v>118</v>
      </c>
      <c r="C29" s="5">
        <v>115</v>
      </c>
      <c r="D29" s="5">
        <v>88</v>
      </c>
      <c r="E29" s="5">
        <v>84</v>
      </c>
      <c r="F29" s="5">
        <v>77</v>
      </c>
      <c r="G29" s="5">
        <v>77</v>
      </c>
      <c r="H29" s="5">
        <v>76</v>
      </c>
      <c r="I29" s="5">
        <v>76</v>
      </c>
      <c r="J29" s="5">
        <v>76</v>
      </c>
      <c r="K29" s="5">
        <v>322933</v>
      </c>
      <c r="L29" s="5">
        <v>331215</v>
      </c>
      <c r="M29" s="5">
        <v>339361</v>
      </c>
      <c r="N29" s="5">
        <v>347364</v>
      </c>
      <c r="O29" s="5">
        <v>354711</v>
      </c>
      <c r="P29" s="5">
        <v>361935</v>
      </c>
      <c r="Q29" s="15">
        <v>368997</v>
      </c>
      <c r="R29" s="15">
        <v>376047</v>
      </c>
      <c r="S29" s="11">
        <f t="shared" si="24"/>
        <v>35.611101993292728</v>
      </c>
      <c r="T29" s="11">
        <f t="shared" si="25"/>
        <v>26.5688450100388</v>
      </c>
      <c r="U29" s="11">
        <f t="shared" si="26"/>
        <v>24.752402309045529</v>
      </c>
      <c r="V29" s="11">
        <f t="shared" si="27"/>
        <v>22.166948791469466</v>
      </c>
      <c r="W29" s="11">
        <f t="shared" si="28"/>
        <v>21.707812839184577</v>
      </c>
      <c r="X29" s="11">
        <f t="shared" si="29"/>
        <v>20.998245541326483</v>
      </c>
      <c r="Y29" s="11">
        <f t="shared" si="30"/>
        <v>20.596373412249964</v>
      </c>
      <c r="Z29" s="11">
        <f t="shared" si="31"/>
        <v>20.21023967748712</v>
      </c>
    </row>
    <row r="30" spans="1:26">
      <c r="A30" s="1" t="s">
        <v>26</v>
      </c>
      <c r="B30" s="1">
        <v>105</v>
      </c>
      <c r="C30" s="5">
        <v>104</v>
      </c>
      <c r="D30" s="5">
        <v>83</v>
      </c>
      <c r="E30" s="5">
        <v>78</v>
      </c>
      <c r="F30" s="5">
        <v>73</v>
      </c>
      <c r="G30" s="5">
        <v>74</v>
      </c>
      <c r="H30" s="5">
        <v>73</v>
      </c>
      <c r="I30" s="5">
        <v>73</v>
      </c>
      <c r="J30" s="5">
        <v>74</v>
      </c>
      <c r="K30" s="5">
        <v>330005</v>
      </c>
      <c r="L30" s="5">
        <v>337513</v>
      </c>
      <c r="M30" s="5">
        <v>346976</v>
      </c>
      <c r="N30" s="5">
        <v>356188</v>
      </c>
      <c r="O30" s="5">
        <v>364871</v>
      </c>
      <c r="P30" s="5">
        <v>373870</v>
      </c>
      <c r="Q30" s="15">
        <v>383235</v>
      </c>
      <c r="R30" s="15">
        <v>393048</v>
      </c>
      <c r="S30" s="11">
        <f t="shared" si="24"/>
        <v>31.514674020090602</v>
      </c>
      <c r="T30" s="11">
        <f t="shared" si="25"/>
        <v>24.59164535884544</v>
      </c>
      <c r="U30" s="11">
        <f t="shared" si="26"/>
        <v>22.479940975744721</v>
      </c>
      <c r="V30" s="11">
        <f t="shared" si="27"/>
        <v>20.494794883600793</v>
      </c>
      <c r="W30" s="11">
        <f t="shared" si="28"/>
        <v>20.281140457860449</v>
      </c>
      <c r="X30" s="11">
        <f t="shared" si="29"/>
        <v>19.52550351726536</v>
      </c>
      <c r="Y30" s="11">
        <f t="shared" si="30"/>
        <v>19.04836458047934</v>
      </c>
      <c r="Z30" s="11">
        <f t="shared" si="31"/>
        <v>18.827217032016446</v>
      </c>
    </row>
    <row r="31" spans="1:26">
      <c r="A31" s="1" t="s">
        <v>27</v>
      </c>
      <c r="B31" s="1">
        <v>100</v>
      </c>
      <c r="C31" s="5">
        <v>104</v>
      </c>
      <c r="D31" s="5">
        <v>81</v>
      </c>
      <c r="E31" s="5">
        <v>74</v>
      </c>
      <c r="F31" s="5">
        <v>73</v>
      </c>
      <c r="G31" s="5">
        <v>73</v>
      </c>
      <c r="H31" s="5">
        <v>73</v>
      </c>
      <c r="I31" s="5">
        <v>76</v>
      </c>
      <c r="J31" s="5">
        <v>78</v>
      </c>
      <c r="K31" s="5">
        <v>527878</v>
      </c>
      <c r="L31" s="5">
        <v>544238</v>
      </c>
      <c r="M31" s="5">
        <v>561151</v>
      </c>
      <c r="N31" s="5">
        <v>577978</v>
      </c>
      <c r="O31" s="5">
        <v>594322</v>
      </c>
      <c r="P31" s="5">
        <v>610934</v>
      </c>
      <c r="Q31" s="15">
        <v>627479</v>
      </c>
      <c r="R31" s="15">
        <v>644024</v>
      </c>
      <c r="S31" s="11">
        <f t="shared" si="24"/>
        <v>19.701521942570064</v>
      </c>
      <c r="T31" s="11">
        <f t="shared" si="25"/>
        <v>14.883194484765857</v>
      </c>
      <c r="U31" s="11">
        <f t="shared" si="26"/>
        <v>13.18718134691019</v>
      </c>
      <c r="V31" s="11">
        <f t="shared" si="27"/>
        <v>12.630238521189389</v>
      </c>
      <c r="W31" s="11">
        <f t="shared" si="28"/>
        <v>12.282903880388073</v>
      </c>
      <c r="X31" s="11">
        <f t="shared" si="29"/>
        <v>11.948917559016195</v>
      </c>
      <c r="Y31" s="11">
        <f t="shared" si="30"/>
        <v>12.11195912532531</v>
      </c>
      <c r="Z31" s="11">
        <f t="shared" si="31"/>
        <v>12.111349887581829</v>
      </c>
    </row>
    <row r="32" spans="1:26">
      <c r="A32" s="1" t="s">
        <v>28</v>
      </c>
      <c r="B32" s="1">
        <v>85</v>
      </c>
      <c r="C32" s="5">
        <v>87</v>
      </c>
      <c r="D32" s="5">
        <v>76</v>
      </c>
      <c r="E32" s="5">
        <v>75</v>
      </c>
      <c r="F32" s="5">
        <v>72</v>
      </c>
      <c r="G32" s="5">
        <v>71</v>
      </c>
      <c r="H32" s="5">
        <v>71</v>
      </c>
      <c r="I32" s="5">
        <v>71</v>
      </c>
      <c r="J32" s="5">
        <v>69</v>
      </c>
      <c r="K32" s="5">
        <v>410815</v>
      </c>
      <c r="L32" s="5">
        <v>426110</v>
      </c>
      <c r="M32" s="5">
        <v>439985</v>
      </c>
      <c r="N32" s="5">
        <v>453632</v>
      </c>
      <c r="O32" s="5">
        <v>466797</v>
      </c>
      <c r="P32" s="5">
        <v>479925</v>
      </c>
      <c r="Q32" s="15">
        <v>492901</v>
      </c>
      <c r="R32" s="15">
        <v>505566</v>
      </c>
      <c r="S32" s="11">
        <f t="shared" si="24"/>
        <v>21.177415625038034</v>
      </c>
      <c r="T32" s="11">
        <f t="shared" si="25"/>
        <v>17.835770106310576</v>
      </c>
      <c r="U32" s="11">
        <f t="shared" si="26"/>
        <v>17.046035660306604</v>
      </c>
      <c r="V32" s="11">
        <f t="shared" si="27"/>
        <v>15.871896162528216</v>
      </c>
      <c r="W32" s="11">
        <f t="shared" si="28"/>
        <v>15.210037768023358</v>
      </c>
      <c r="X32" s="11">
        <f t="shared" si="29"/>
        <v>14.793978225764441</v>
      </c>
      <c r="Y32" s="11">
        <f t="shared" si="30"/>
        <v>14.404515308347925</v>
      </c>
      <c r="Z32" s="11">
        <f t="shared" si="31"/>
        <v>13.648069688230617</v>
      </c>
    </row>
    <row r="33" spans="1:26">
      <c r="A33" s="1" t="s">
        <v>29</v>
      </c>
      <c r="B33" s="1">
        <v>92</v>
      </c>
      <c r="C33" s="5">
        <v>91</v>
      </c>
      <c r="D33" s="5">
        <v>80</v>
      </c>
      <c r="E33" s="5">
        <v>75</v>
      </c>
      <c r="F33" s="5">
        <v>69</v>
      </c>
      <c r="G33" s="5">
        <v>69</v>
      </c>
      <c r="H33" s="5">
        <v>68</v>
      </c>
      <c r="I33" s="5">
        <v>68</v>
      </c>
      <c r="J33" s="5">
        <v>68</v>
      </c>
      <c r="K33" s="5">
        <v>238985</v>
      </c>
      <c r="L33" s="5">
        <v>244485</v>
      </c>
      <c r="M33" s="5">
        <v>250777</v>
      </c>
      <c r="N33" s="5">
        <v>257107</v>
      </c>
      <c r="O33" s="5">
        <v>263172</v>
      </c>
      <c r="P33" s="5">
        <v>269268</v>
      </c>
      <c r="Q33" s="15">
        <v>275318</v>
      </c>
      <c r="R33" s="15">
        <v>281306</v>
      </c>
      <c r="S33" s="11">
        <f t="shared" si="24"/>
        <v>38.077703621566208</v>
      </c>
      <c r="T33" s="11">
        <f t="shared" si="25"/>
        <v>32.721843875902408</v>
      </c>
      <c r="U33" s="11">
        <f t="shared" si="26"/>
        <v>29.90704889204353</v>
      </c>
      <c r="V33" s="11">
        <f t="shared" si="27"/>
        <v>26.837075614432898</v>
      </c>
      <c r="W33" s="11">
        <f t="shared" si="28"/>
        <v>26.218594683324973</v>
      </c>
      <c r="X33" s="11">
        <f t="shared" si="29"/>
        <v>25.253650638026055</v>
      </c>
      <c r="Y33" s="11">
        <f t="shared" si="30"/>
        <v>24.698712034810654</v>
      </c>
      <c r="Z33" s="11">
        <f t="shared" si="31"/>
        <v>24.172964671923104</v>
      </c>
    </row>
    <row r="34" spans="1:26">
      <c r="A34" s="1" t="s">
        <v>30</v>
      </c>
      <c r="B34" s="1">
        <v>82</v>
      </c>
      <c r="C34" s="5">
        <v>81</v>
      </c>
      <c r="D34" s="5">
        <v>66</v>
      </c>
      <c r="E34" s="5">
        <v>64</v>
      </c>
      <c r="F34" s="5">
        <v>66</v>
      </c>
      <c r="G34" s="5">
        <v>70</v>
      </c>
      <c r="H34" s="5">
        <v>68</v>
      </c>
      <c r="I34" s="5">
        <v>69</v>
      </c>
      <c r="J34" s="5">
        <v>70</v>
      </c>
      <c r="K34" s="5">
        <v>155261</v>
      </c>
      <c r="L34" s="5">
        <v>158690</v>
      </c>
      <c r="M34" s="5">
        <v>162526</v>
      </c>
      <c r="N34" s="5">
        <v>166043</v>
      </c>
      <c r="O34" s="5">
        <v>168942</v>
      </c>
      <c r="P34" s="5">
        <v>171789</v>
      </c>
      <c r="Q34" s="15">
        <v>174521</v>
      </c>
      <c r="R34" s="15">
        <v>177255</v>
      </c>
      <c r="S34" s="11">
        <f t="shared" si="24"/>
        <v>52.170216603010417</v>
      </c>
      <c r="T34" s="11">
        <f t="shared" si="25"/>
        <v>41.59052240216775</v>
      </c>
      <c r="U34" s="11">
        <f t="shared" si="26"/>
        <v>39.37831485423871</v>
      </c>
      <c r="V34" s="11">
        <f t="shared" si="27"/>
        <v>39.74873978427275</v>
      </c>
      <c r="W34" s="11">
        <f t="shared" si="28"/>
        <v>41.434338411999384</v>
      </c>
      <c r="X34" s="11">
        <f t="shared" si="29"/>
        <v>39.583442478854877</v>
      </c>
      <c r="Y34" s="11">
        <f t="shared" si="30"/>
        <v>39.536789268913196</v>
      </c>
      <c r="Z34" s="11">
        <f t="shared" si="31"/>
        <v>39.491128600039495</v>
      </c>
    </row>
    <row r="35" spans="1:26">
      <c r="A35" s="1" t="s">
        <v>31</v>
      </c>
      <c r="B35" s="1">
        <v>77</v>
      </c>
      <c r="C35" s="5">
        <v>79</v>
      </c>
      <c r="D35" s="5">
        <v>69</v>
      </c>
      <c r="E35" s="5">
        <v>66</v>
      </c>
      <c r="F35" s="5">
        <v>65</v>
      </c>
      <c r="G35" s="5">
        <v>65</v>
      </c>
      <c r="H35" s="5">
        <v>64</v>
      </c>
      <c r="I35" s="5">
        <v>65</v>
      </c>
      <c r="J35" s="5">
        <v>65</v>
      </c>
      <c r="K35" s="5">
        <v>265900</v>
      </c>
      <c r="L35" s="5">
        <v>273018</v>
      </c>
      <c r="M35" s="5">
        <v>280116</v>
      </c>
      <c r="N35" s="5">
        <v>286909</v>
      </c>
      <c r="O35" s="5">
        <v>293131</v>
      </c>
      <c r="P35" s="5">
        <v>299225</v>
      </c>
      <c r="Q35" s="15">
        <v>305258</v>
      </c>
      <c r="R35" s="15">
        <v>311209</v>
      </c>
      <c r="S35" s="11">
        <f t="shared" si="24"/>
        <v>29.710417450169235</v>
      </c>
      <c r="T35" s="11">
        <f t="shared" si="25"/>
        <v>25.273058919192145</v>
      </c>
      <c r="U35" s="11">
        <f t="shared" si="26"/>
        <v>23.561667309257594</v>
      </c>
      <c r="V35" s="11">
        <f t="shared" si="27"/>
        <v>22.65526700103517</v>
      </c>
      <c r="W35" s="11">
        <f t="shared" si="28"/>
        <v>22.174386195932879</v>
      </c>
      <c r="X35" s="11">
        <f t="shared" si="29"/>
        <v>21.388587183557522</v>
      </c>
      <c r="Y35" s="11">
        <f t="shared" si="30"/>
        <v>21.293463234378788</v>
      </c>
      <c r="Z35" s="11">
        <f t="shared" si="31"/>
        <v>20.886285422336758</v>
      </c>
    </row>
    <row r="36" spans="1:26">
      <c r="A36" s="1" t="s">
        <v>32</v>
      </c>
      <c r="B36" s="1">
        <v>87</v>
      </c>
      <c r="C36" s="5">
        <v>91</v>
      </c>
      <c r="D36" s="5">
        <v>68</v>
      </c>
      <c r="E36" s="5">
        <v>64</v>
      </c>
      <c r="F36" s="5">
        <v>61</v>
      </c>
      <c r="G36" s="5">
        <v>64</v>
      </c>
      <c r="H36" s="5">
        <v>63</v>
      </c>
      <c r="I36" s="5">
        <v>64</v>
      </c>
      <c r="J36" s="5">
        <v>69</v>
      </c>
      <c r="K36" s="5">
        <v>241196</v>
      </c>
      <c r="L36" s="5">
        <v>249117</v>
      </c>
      <c r="M36" s="5">
        <v>256674</v>
      </c>
      <c r="N36" s="5">
        <v>263929</v>
      </c>
      <c r="O36" s="5">
        <v>270860</v>
      </c>
      <c r="P36" s="5">
        <v>277731</v>
      </c>
      <c r="Q36" s="15">
        <v>284633</v>
      </c>
      <c r="R36" s="15">
        <v>291487</v>
      </c>
      <c r="S36" s="11">
        <f t="shared" si="24"/>
        <v>37.72865221645467</v>
      </c>
      <c r="T36" s="11">
        <f t="shared" si="25"/>
        <v>27.296410923381384</v>
      </c>
      <c r="U36" s="11">
        <f t="shared" si="26"/>
        <v>24.934352524992793</v>
      </c>
      <c r="V36" s="11">
        <f t="shared" si="27"/>
        <v>23.112276407670244</v>
      </c>
      <c r="W36" s="11">
        <f t="shared" si="28"/>
        <v>23.6284427379458</v>
      </c>
      <c r="X36" s="11">
        <f t="shared" si="29"/>
        <v>22.68381995528047</v>
      </c>
      <c r="Y36" s="11">
        <f t="shared" si="30"/>
        <v>22.485094841427379</v>
      </c>
      <c r="Z36" s="11">
        <f t="shared" si="31"/>
        <v>23.671724639520804</v>
      </c>
    </row>
    <row r="37" spans="1:26">
      <c r="A37" s="1" t="s">
        <v>33</v>
      </c>
      <c r="B37" s="1">
        <v>63</v>
      </c>
      <c r="C37" s="5">
        <v>64</v>
      </c>
      <c r="D37" s="5">
        <v>53</v>
      </c>
      <c r="E37" s="5">
        <v>50</v>
      </c>
      <c r="F37" s="5">
        <v>50</v>
      </c>
      <c r="G37" s="5">
        <v>48</v>
      </c>
      <c r="H37" s="5">
        <v>49</v>
      </c>
      <c r="I37" s="5">
        <v>50</v>
      </c>
      <c r="J37" s="5">
        <v>50</v>
      </c>
      <c r="K37" s="5">
        <v>213029</v>
      </c>
      <c r="L37" s="5">
        <v>218785</v>
      </c>
      <c r="M37" s="5">
        <v>224488</v>
      </c>
      <c r="N37" s="5">
        <v>229897</v>
      </c>
      <c r="O37" s="5">
        <v>234953</v>
      </c>
      <c r="P37" s="5">
        <v>239943</v>
      </c>
      <c r="Q37" s="15">
        <v>244927</v>
      </c>
      <c r="R37" s="15">
        <v>249942</v>
      </c>
      <c r="S37" s="11">
        <f t="shared" si="24"/>
        <v>30.042858014636508</v>
      </c>
      <c r="T37" s="11">
        <f t="shared" si="25"/>
        <v>24.224695477295061</v>
      </c>
      <c r="U37" s="11">
        <f t="shared" si="26"/>
        <v>22.272905455970921</v>
      </c>
      <c r="V37" s="11">
        <f t="shared" si="27"/>
        <v>21.748870146195905</v>
      </c>
      <c r="W37" s="11">
        <f t="shared" si="28"/>
        <v>20.429617838461308</v>
      </c>
      <c r="X37" s="11">
        <f t="shared" si="29"/>
        <v>20.421516776901182</v>
      </c>
      <c r="Y37" s="11">
        <f t="shared" si="30"/>
        <v>20.414245877343046</v>
      </c>
      <c r="Z37" s="11">
        <f t="shared" si="31"/>
        <v>20.004641076729804</v>
      </c>
    </row>
    <row r="38" spans="1:26">
      <c r="A38" s="1" t="s">
        <v>34</v>
      </c>
      <c r="B38" s="1">
        <v>50</v>
      </c>
      <c r="C38" s="5">
        <v>48</v>
      </c>
      <c r="D38" s="5">
        <v>43</v>
      </c>
      <c r="E38" s="5">
        <v>43</v>
      </c>
      <c r="F38" s="5">
        <v>42</v>
      </c>
      <c r="G38" s="5">
        <v>41</v>
      </c>
      <c r="H38" s="5">
        <v>39</v>
      </c>
      <c r="I38" s="5">
        <v>39</v>
      </c>
      <c r="J38" s="5">
        <v>40</v>
      </c>
      <c r="K38" s="5">
        <v>213461</v>
      </c>
      <c r="L38" s="5">
        <v>220811</v>
      </c>
      <c r="M38" s="5">
        <v>227676</v>
      </c>
      <c r="N38" s="5">
        <v>234531</v>
      </c>
      <c r="O38" s="5">
        <v>241285</v>
      </c>
      <c r="P38" s="5">
        <v>247850</v>
      </c>
      <c r="Q38" s="15">
        <v>254342</v>
      </c>
      <c r="R38" s="15">
        <v>260898</v>
      </c>
      <c r="S38" s="11">
        <f t="shared" si="24"/>
        <v>22.486543209298183</v>
      </c>
      <c r="T38" s="11">
        <f t="shared" si="25"/>
        <v>19.473667525621458</v>
      </c>
      <c r="U38" s="11">
        <f t="shared" si="26"/>
        <v>18.886487816019255</v>
      </c>
      <c r="V38" s="11">
        <f t="shared" si="27"/>
        <v>17.908080381697943</v>
      </c>
      <c r="W38" s="11">
        <f t="shared" si="28"/>
        <v>16.992353440951572</v>
      </c>
      <c r="X38" s="11">
        <f t="shared" si="29"/>
        <v>15.735323784547104</v>
      </c>
      <c r="Y38" s="11">
        <f t="shared" si="30"/>
        <v>15.333684566449897</v>
      </c>
      <c r="Z38" s="11">
        <f t="shared" si="31"/>
        <v>15.331662182155478</v>
      </c>
    </row>
    <row r="39" spans="1:26">
      <c r="A39" s="1" t="s">
        <v>35</v>
      </c>
      <c r="B39" s="1">
        <v>76</v>
      </c>
      <c r="C39" s="5">
        <v>75</v>
      </c>
      <c r="D39" s="5">
        <v>44</v>
      </c>
      <c r="E39" s="5">
        <v>42</v>
      </c>
      <c r="F39" s="5">
        <v>41</v>
      </c>
      <c r="G39" s="5">
        <v>41</v>
      </c>
      <c r="H39" s="5">
        <v>41</v>
      </c>
      <c r="I39" s="5">
        <v>41</v>
      </c>
      <c r="J39" s="5">
        <v>43</v>
      </c>
      <c r="K39" s="5">
        <v>263209</v>
      </c>
      <c r="L39" s="5">
        <v>271564</v>
      </c>
      <c r="M39" s="5">
        <v>279603</v>
      </c>
      <c r="N39" s="5">
        <v>287454</v>
      </c>
      <c r="O39" s="5">
        <v>294894</v>
      </c>
      <c r="P39" s="5">
        <v>302498</v>
      </c>
      <c r="Q39" s="15">
        <v>310152</v>
      </c>
      <c r="R39" s="15">
        <v>317752</v>
      </c>
      <c r="S39" s="11">
        <f t="shared" si="24"/>
        <v>28.494466374630047</v>
      </c>
      <c r="T39" s="11">
        <f t="shared" si="25"/>
        <v>16.202442149916781</v>
      </c>
      <c r="U39" s="11">
        <f t="shared" si="26"/>
        <v>15.021298054741901</v>
      </c>
      <c r="V39" s="11">
        <f t="shared" si="27"/>
        <v>14.263151669484508</v>
      </c>
      <c r="W39" s="11">
        <f t="shared" si="28"/>
        <v>13.903300847084036</v>
      </c>
      <c r="X39" s="11">
        <f t="shared" si="29"/>
        <v>13.553808620222281</v>
      </c>
      <c r="Y39" s="11">
        <f t="shared" si="30"/>
        <v>13.219324718202687</v>
      </c>
      <c r="Z39" s="11">
        <f t="shared" si="31"/>
        <v>13.532566278103678</v>
      </c>
    </row>
    <row r="40" spans="1:26">
      <c r="A40" s="1" t="s">
        <v>36</v>
      </c>
      <c r="B40" s="1">
        <v>37</v>
      </c>
      <c r="C40" s="5">
        <v>38</v>
      </c>
      <c r="D40" s="5">
        <v>32</v>
      </c>
      <c r="E40" s="5">
        <v>32</v>
      </c>
      <c r="F40" s="5">
        <v>31</v>
      </c>
      <c r="G40" s="5">
        <v>31</v>
      </c>
      <c r="H40" s="5">
        <v>30</v>
      </c>
      <c r="I40" s="5">
        <v>31</v>
      </c>
      <c r="J40" s="5">
        <v>30</v>
      </c>
      <c r="K40" s="5">
        <v>175425</v>
      </c>
      <c r="L40" s="5">
        <v>181355</v>
      </c>
      <c r="M40" s="5">
        <v>187053</v>
      </c>
      <c r="N40" s="5">
        <v>192569</v>
      </c>
      <c r="O40" s="5">
        <v>197584</v>
      </c>
      <c r="P40" s="5">
        <v>202653</v>
      </c>
      <c r="Q40" s="15">
        <v>207723</v>
      </c>
      <c r="R40" s="15">
        <v>212908</v>
      </c>
      <c r="S40" s="11">
        <f t="shared" si="24"/>
        <v>21.661678780105458</v>
      </c>
      <c r="T40" s="11">
        <f t="shared" si="25"/>
        <v>17.644950511427862</v>
      </c>
      <c r="U40" s="11">
        <f t="shared" si="26"/>
        <v>17.107450829444062</v>
      </c>
      <c r="V40" s="11">
        <f t="shared" si="27"/>
        <v>16.098125866572502</v>
      </c>
      <c r="W40" s="11">
        <f t="shared" si="28"/>
        <v>15.689529516560045</v>
      </c>
      <c r="X40" s="11">
        <f t="shared" si="29"/>
        <v>14.803629850039231</v>
      </c>
      <c r="Y40" s="11">
        <f t="shared" si="30"/>
        <v>14.923720531669579</v>
      </c>
      <c r="Z40" s="11">
        <f t="shared" si="31"/>
        <v>14.090593120033066</v>
      </c>
    </row>
    <row r="41" spans="1:26">
      <c r="A41" s="1" t="s">
        <v>37</v>
      </c>
      <c r="B41" s="1">
        <v>34</v>
      </c>
      <c r="C41" s="5">
        <v>33</v>
      </c>
      <c r="D41" s="5">
        <v>28</v>
      </c>
      <c r="E41" s="5">
        <v>28</v>
      </c>
      <c r="F41" s="5">
        <v>28</v>
      </c>
      <c r="G41" s="5">
        <v>28</v>
      </c>
      <c r="H41" s="5">
        <v>30</v>
      </c>
      <c r="I41" s="5">
        <v>29</v>
      </c>
      <c r="J41" s="5">
        <v>31</v>
      </c>
      <c r="K41" s="5">
        <v>119117</v>
      </c>
      <c r="L41" s="5">
        <v>121549</v>
      </c>
      <c r="M41" s="5">
        <v>123553</v>
      </c>
      <c r="N41" s="5">
        <v>125361</v>
      </c>
      <c r="O41" s="5">
        <v>126886</v>
      </c>
      <c r="P41" s="5">
        <v>128309</v>
      </c>
      <c r="Q41" s="15">
        <v>129612</v>
      </c>
      <c r="R41" s="15">
        <v>130954</v>
      </c>
      <c r="S41" s="11">
        <f t="shared" si="24"/>
        <v>27.703854193775868</v>
      </c>
      <c r="T41" s="11">
        <f t="shared" si="25"/>
        <v>23.035977260199591</v>
      </c>
      <c r="U41" s="11">
        <f t="shared" si="26"/>
        <v>22.662339239031024</v>
      </c>
      <c r="V41" s="11">
        <f t="shared" si="27"/>
        <v>22.33549509017956</v>
      </c>
      <c r="W41" s="11">
        <f t="shared" si="28"/>
        <v>22.067052314676165</v>
      </c>
      <c r="X41" s="11">
        <f t="shared" si="29"/>
        <v>23.381056667887677</v>
      </c>
      <c r="Y41" s="11">
        <f t="shared" si="30"/>
        <v>22.374471499552513</v>
      </c>
      <c r="Z41" s="11">
        <f t="shared" si="31"/>
        <v>23.672434595354094</v>
      </c>
    </row>
    <row r="42" spans="1:26">
      <c r="A42" s="1" t="s">
        <v>38</v>
      </c>
      <c r="B42" s="1">
        <v>49</v>
      </c>
      <c r="C42" s="5">
        <v>50</v>
      </c>
      <c r="D42" s="5">
        <v>30</v>
      </c>
      <c r="E42" s="5">
        <v>31</v>
      </c>
      <c r="F42" s="5">
        <v>28</v>
      </c>
      <c r="G42" s="5">
        <v>28</v>
      </c>
      <c r="H42" s="5">
        <v>28</v>
      </c>
      <c r="I42" s="5">
        <v>31</v>
      </c>
      <c r="J42" s="5">
        <v>33</v>
      </c>
      <c r="K42" s="5">
        <v>259608</v>
      </c>
      <c r="L42" s="5">
        <v>266012</v>
      </c>
      <c r="M42" s="5">
        <v>273378</v>
      </c>
      <c r="N42" s="5">
        <v>280515</v>
      </c>
      <c r="O42" s="5">
        <v>286734</v>
      </c>
      <c r="P42" s="5">
        <v>293076</v>
      </c>
      <c r="Q42" s="15">
        <v>299181</v>
      </c>
      <c r="R42" s="15">
        <v>305512</v>
      </c>
      <c r="S42" s="11">
        <f t="shared" si="24"/>
        <v>19.259807093772149</v>
      </c>
      <c r="T42" s="11">
        <f t="shared" si="25"/>
        <v>11.277686720899808</v>
      </c>
      <c r="U42" s="11">
        <f t="shared" si="26"/>
        <v>11.339610356356399</v>
      </c>
      <c r="V42" s="11">
        <f t="shared" si="27"/>
        <v>9.9816409104682453</v>
      </c>
      <c r="W42" s="11">
        <f t="shared" si="28"/>
        <v>9.7651481861237244</v>
      </c>
      <c r="X42" s="11">
        <f t="shared" si="29"/>
        <v>9.5538358650998383</v>
      </c>
      <c r="Y42" s="11">
        <f t="shared" si="30"/>
        <v>10.361620557455186</v>
      </c>
      <c r="Z42" s="11">
        <f t="shared" si="31"/>
        <v>10.801539710387807</v>
      </c>
    </row>
    <row r="43" spans="1:26">
      <c r="A43" s="2"/>
      <c r="B43" s="12">
        <f>SUM(B21:B42)</f>
        <v>3558</v>
      </c>
      <c r="C43" s="12">
        <f>SUM(C21:C42)</f>
        <v>3572</v>
      </c>
      <c r="D43" s="12">
        <f t="shared" ref="D43:G43" si="32">SUM(D21:D42)</f>
        <v>2968</v>
      </c>
      <c r="E43" s="12">
        <f t="shared" si="32"/>
        <v>2807</v>
      </c>
      <c r="F43" s="12">
        <f t="shared" si="32"/>
        <v>2731</v>
      </c>
      <c r="G43" s="12">
        <f t="shared" si="32"/>
        <v>2759</v>
      </c>
      <c r="H43" s="12">
        <f t="shared" ref="H43:J43" si="33">SUM(H21:H42)</f>
        <v>2733</v>
      </c>
      <c r="I43" s="12">
        <f t="shared" si="33"/>
        <v>2739</v>
      </c>
      <c r="J43" s="12">
        <f t="shared" si="33"/>
        <v>2763</v>
      </c>
      <c r="K43" s="12">
        <f t="shared" ref="K43:R43" si="34">SUM(K21:K42)</f>
        <v>9498062</v>
      </c>
      <c r="L43" s="12">
        <f t="shared" si="34"/>
        <v>9763357</v>
      </c>
      <c r="M43" s="12">
        <f t="shared" si="34"/>
        <v>10028794</v>
      </c>
      <c r="N43" s="12">
        <f t="shared" si="34"/>
        <v>10285652</v>
      </c>
      <c r="O43" s="12">
        <f t="shared" si="34"/>
        <v>10529192</v>
      </c>
      <c r="P43" s="12">
        <f t="shared" si="34"/>
        <v>10772814</v>
      </c>
      <c r="Q43" s="12">
        <f t="shared" si="34"/>
        <v>11016363</v>
      </c>
      <c r="R43" s="12">
        <f t="shared" si="34"/>
        <v>11259785</v>
      </c>
      <c r="S43" s="2"/>
      <c r="T43" s="2"/>
      <c r="U43" s="2"/>
    </row>
    <row r="44" spans="1:2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6">
      <c r="A45" s="2" t="s">
        <v>13</v>
      </c>
      <c r="B45" s="2"/>
      <c r="C45" s="2"/>
      <c r="D45" s="2"/>
      <c r="E45" s="2"/>
      <c r="F45" s="3" t="s">
        <v>14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</sheetData>
  <mergeCells count="5">
    <mergeCell ref="B4:J4"/>
    <mergeCell ref="B19:J19"/>
    <mergeCell ref="K4:R4"/>
    <mergeCell ref="K19:R19"/>
    <mergeCell ref="S19:Z19"/>
  </mergeCells>
  <hyperlinks>
    <hyperlink ref="F16" r:id="rId1" xr:uid="{81FA6E37-1682-4F04-995C-E0C187D81799}"/>
    <hyperlink ref="F45" r:id="rId2" xr:uid="{368D4D6E-D0E5-4291-A2A4-B763E4C3598D}"/>
  </hyperlinks>
  <pageMargins left="0.6692913385826772" right="7.874015748031496E-2" top="0.47244094488188981" bottom="7.874015748031496E-2" header="0" footer="0"/>
  <pageSetup scale="50" orientation="landscape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/>
  <cp:revision/>
  <dcterms:created xsi:type="dcterms:W3CDTF">2014-04-09T15:44:52Z</dcterms:created>
  <dcterms:modified xsi:type="dcterms:W3CDTF">2025-11-25T16:04:02Z</dcterms:modified>
  <cp:category/>
  <cp:contentStatus/>
</cp:coreProperties>
</file>